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workbookProtection workbookPassword="DE9F" lockStructure="1"/>
  <bookViews>
    <workbookView xWindow="480" yWindow="315" windowWidth="11340" windowHeight="5325" tabRatio="762" activeTab="5"/>
  </bookViews>
  <sheets>
    <sheet name="Proyecciones" sheetId="4" r:id="rId1"/>
    <sheet name="Bases" sheetId="5" r:id="rId2"/>
    <sheet name="Balance" sheetId="6" r:id="rId3"/>
    <sheet name="P&amp;G" sheetId="7" r:id="rId4"/>
    <sheet name="Flujo de Caja" sheetId="8" r:id="rId5"/>
    <sheet name="Salidas" sheetId="23" r:id="rId6"/>
    <sheet name="Deuda $" sheetId="12" state="hidden" r:id="rId7"/>
    <sheet name="Terrenos" sheetId="15" state="hidden" r:id="rId8"/>
    <sheet name="Construcciones" sheetId="16" state="hidden" r:id="rId9"/>
    <sheet name="Maquinaria" sheetId="14" state="hidden" r:id="rId10"/>
    <sheet name="Muebles" sheetId="17" state="hidden" r:id="rId11"/>
    <sheet name="Transporte" sheetId="18" state="hidden" r:id="rId12"/>
    <sheet name="Oficina" sheetId="19" state="hidden" r:id="rId13"/>
    <sheet name="Semovientes" sheetId="20" state="hidden" r:id="rId14"/>
    <sheet name="Permanentes" sheetId="21" state="hidden" r:id="rId15"/>
    <sheet name="Anticipados" sheetId="22" state="hidden" r:id="rId16"/>
  </sheets>
  <definedNames>
    <definedName name="_xlnm.Print_Area" localSheetId="2">Balance!$B$2:$J$57</definedName>
    <definedName name="_xlnm.Print_Area" localSheetId="1">Bases!$C$1:$E$23</definedName>
    <definedName name="_xlnm.Print_Area" localSheetId="4">'Flujo de Caja'!$B$1:$J$45</definedName>
    <definedName name="_xlnm.Print_Area" localSheetId="3">'P&amp;G'!$B$1:$I$27</definedName>
    <definedName name="_xlnm.Print_Area" localSheetId="0">Proyecciones!$C$1:$J$55</definedName>
    <definedName name="_xlnm.Print_Area" localSheetId="5">Salidas!$B$1:$J$46</definedName>
    <definedName name="_xlnm.Print_Titles" localSheetId="0">Proyecciones!$1:$1</definedName>
    <definedName name="Z_63916809_C01D_4B23_BE77_5F659C46351E_.wvu.PrintArea" localSheetId="2" hidden="1">Balance!$C$3:$I$58</definedName>
    <definedName name="Z_63916809_C01D_4B23_BE77_5F659C46351E_.wvu.PrintArea" localSheetId="1" hidden="1">Bases!$C$1:$E$23</definedName>
    <definedName name="Z_63916809_C01D_4B23_BE77_5F659C46351E_.wvu.PrintArea" localSheetId="4" hidden="1">'Flujo de Caja'!$C$2:$I$44</definedName>
    <definedName name="Z_63916809_C01D_4B23_BE77_5F659C46351E_.wvu.PrintArea" localSheetId="3" hidden="1">'P&amp;G'!$C$2:$H$26</definedName>
    <definedName name="Z_63916809_C01D_4B23_BE77_5F659C46351E_.wvu.PrintArea" localSheetId="0" hidden="1">Proyecciones!$C$1:$J$55</definedName>
    <definedName name="Z_63916809_C01D_4B23_BE77_5F659C46351E_.wvu.PrintArea" localSheetId="5" hidden="1">Salidas!#REF!</definedName>
    <definedName name="Z_63916809_C01D_4B23_BE77_5F659C46351E_.wvu.PrintTitles" localSheetId="0" hidden="1">Proyecciones!$1:$1</definedName>
  </definedNames>
  <calcPr calcId="144525"/>
</workbook>
</file>

<file path=xl/calcChain.xml><?xml version="1.0" encoding="utf-8"?>
<calcChain xmlns="http://schemas.openxmlformats.org/spreadsheetml/2006/main">
  <c r="D45" i="23" l="1"/>
  <c r="D44" i="23"/>
  <c r="D42" i="23"/>
  <c r="D38" i="23"/>
  <c r="C42" i="4"/>
  <c r="C41" i="4"/>
  <c r="C40" i="4"/>
  <c r="C39" i="4"/>
  <c r="C38" i="4"/>
  <c r="C36" i="4"/>
  <c r="C35" i="4"/>
  <c r="C34" i="4"/>
  <c r="C33" i="4"/>
  <c r="C32" i="4"/>
  <c r="C23" i="4"/>
  <c r="C22" i="4"/>
  <c r="C21" i="4"/>
  <c r="C20" i="4"/>
  <c r="C19" i="4"/>
  <c r="C14" i="4"/>
  <c r="C15" i="4"/>
  <c r="C16" i="4"/>
  <c r="C17" i="4"/>
  <c r="C13" i="4"/>
  <c r="F9" i="21"/>
  <c r="E9" i="21"/>
  <c r="D9" i="21"/>
  <c r="C9" i="21"/>
  <c r="E8" i="21"/>
  <c r="D8" i="21"/>
  <c r="C8" i="21"/>
  <c r="D7" i="21"/>
  <c r="C7" i="21"/>
  <c r="C6" i="21"/>
  <c r="F9" i="20"/>
  <c r="E9" i="20"/>
  <c r="D9" i="20"/>
  <c r="C9" i="20"/>
  <c r="E8" i="20"/>
  <c r="D8" i="20"/>
  <c r="C8" i="20"/>
  <c r="D7" i="20"/>
  <c r="C7" i="20"/>
  <c r="C6" i="20"/>
  <c r="F9" i="19"/>
  <c r="E9" i="19"/>
  <c r="D9" i="19"/>
  <c r="C9" i="19"/>
  <c r="E8" i="19"/>
  <c r="D8" i="19"/>
  <c r="C8" i="19"/>
  <c r="D7" i="19"/>
  <c r="C7" i="19"/>
  <c r="C6" i="19"/>
  <c r="F9" i="18"/>
  <c r="E9" i="18"/>
  <c r="D9" i="18"/>
  <c r="C9" i="18"/>
  <c r="E8" i="18"/>
  <c r="D8" i="18"/>
  <c r="C8" i="18"/>
  <c r="D7" i="18"/>
  <c r="C7" i="18"/>
  <c r="C6" i="18"/>
  <c r="F9" i="17"/>
  <c r="E9" i="17"/>
  <c r="D9" i="17"/>
  <c r="C9" i="17"/>
  <c r="E8" i="17"/>
  <c r="D8" i="17"/>
  <c r="C8" i="17"/>
  <c r="D7" i="17"/>
  <c r="C7" i="17"/>
  <c r="C6" i="17"/>
  <c r="F9" i="14"/>
  <c r="E9" i="14"/>
  <c r="D9" i="14"/>
  <c r="C9" i="14"/>
  <c r="E8" i="14"/>
  <c r="D8" i="14"/>
  <c r="C8" i="14"/>
  <c r="D7" i="14"/>
  <c r="C7" i="14"/>
  <c r="C6" i="14"/>
  <c r="F9" i="16"/>
  <c r="E9" i="16"/>
  <c r="D9" i="16"/>
  <c r="C9" i="16"/>
  <c r="E8" i="16"/>
  <c r="D8" i="16"/>
  <c r="C8" i="16"/>
  <c r="D7" i="16"/>
  <c r="C7" i="16"/>
  <c r="C6" i="16"/>
  <c r="F10" i="15"/>
  <c r="E10" i="15"/>
  <c r="D10" i="15"/>
  <c r="C10" i="15"/>
  <c r="E9" i="15"/>
  <c r="D9" i="15"/>
  <c r="C9" i="15"/>
  <c r="D8" i="15"/>
  <c r="C8" i="15"/>
  <c r="C7" i="15"/>
  <c r="E3" i="4"/>
  <c r="D21" i="8"/>
  <c r="D50" i="6"/>
  <c r="E176" i="4" s="1"/>
  <c r="E181" i="4" s="1"/>
  <c r="F7" i="4"/>
  <c r="F102" i="4" s="1"/>
  <c r="E96" i="4"/>
  <c r="E99" i="4"/>
  <c r="E106" i="4"/>
  <c r="E113" i="4"/>
  <c r="E120" i="4"/>
  <c r="E127" i="4"/>
  <c r="E134" i="4"/>
  <c r="E141" i="4"/>
  <c r="C4" i="15"/>
  <c r="C3" i="16"/>
  <c r="C3" i="14"/>
  <c r="C3" i="17"/>
  <c r="C5" i="17" s="1"/>
  <c r="C3" i="18"/>
  <c r="C3" i="19"/>
  <c r="C3" i="20"/>
  <c r="C3" i="21"/>
  <c r="C5" i="21" s="1"/>
  <c r="C3" i="22"/>
  <c r="C5" i="22" s="1"/>
  <c r="D3" i="22"/>
  <c r="D6" i="22" s="1"/>
  <c r="D14" i="22" s="1"/>
  <c r="D7" i="22"/>
  <c r="D8" i="22"/>
  <c r="D9" i="22"/>
  <c r="D10" i="22"/>
  <c r="C26" i="16"/>
  <c r="C27" i="16"/>
  <c r="C28" i="16"/>
  <c r="C29" i="16"/>
  <c r="C30" i="16"/>
  <c r="C26" i="14"/>
  <c r="C27" i="14"/>
  <c r="C28" i="14"/>
  <c r="C29" i="14"/>
  <c r="C30" i="14"/>
  <c r="C26" i="17"/>
  <c r="C27" i="17"/>
  <c r="C28" i="17"/>
  <c r="C29" i="17"/>
  <c r="C30" i="17"/>
  <c r="C26" i="18"/>
  <c r="C27" i="18"/>
  <c r="C28" i="18"/>
  <c r="C29" i="18"/>
  <c r="C30" i="18"/>
  <c r="C26" i="19"/>
  <c r="C27" i="19"/>
  <c r="C28" i="19"/>
  <c r="C29" i="19"/>
  <c r="C30" i="19"/>
  <c r="D30" i="22"/>
  <c r="D31" i="22"/>
  <c r="D32" i="22"/>
  <c r="D33" i="22"/>
  <c r="D34" i="22"/>
  <c r="F137" i="4"/>
  <c r="C26" i="20"/>
  <c r="C27" i="20"/>
  <c r="C28" i="20"/>
  <c r="C29" i="20"/>
  <c r="C30" i="20"/>
  <c r="C26" i="21"/>
  <c r="C27" i="21"/>
  <c r="C28" i="21"/>
  <c r="C29" i="21"/>
  <c r="C30" i="21"/>
  <c r="C5" i="12"/>
  <c r="F16" i="12"/>
  <c r="D3" i="12"/>
  <c r="D4" i="12"/>
  <c r="D25" i="12"/>
  <c r="D26" i="12"/>
  <c r="D27" i="12"/>
  <c r="D28" i="12"/>
  <c r="D29" i="12"/>
  <c r="C20" i="16"/>
  <c r="C21" i="16"/>
  <c r="C22" i="16"/>
  <c r="C23" i="16"/>
  <c r="C20" i="14"/>
  <c r="C21" i="14"/>
  <c r="C22" i="14"/>
  <c r="C23" i="14"/>
  <c r="C20" i="17"/>
  <c r="C21" i="17"/>
  <c r="C22" i="17"/>
  <c r="C23" i="17"/>
  <c r="C20" i="18"/>
  <c r="C21" i="18"/>
  <c r="C22" i="18"/>
  <c r="C23" i="18"/>
  <c r="C20" i="19"/>
  <c r="C21" i="19"/>
  <c r="C22" i="19"/>
  <c r="C23" i="19"/>
  <c r="C20" i="20"/>
  <c r="C21" i="20"/>
  <c r="C22" i="20"/>
  <c r="C23" i="20"/>
  <c r="C20" i="21"/>
  <c r="C21" i="21"/>
  <c r="C22" i="21"/>
  <c r="C23" i="21"/>
  <c r="F26" i="4"/>
  <c r="F25" i="4"/>
  <c r="E8" i="23" s="1"/>
  <c r="D8" i="7"/>
  <c r="D23" i="22"/>
  <c r="D24" i="22"/>
  <c r="D25" i="22"/>
  <c r="D26" i="22"/>
  <c r="D10" i="7"/>
  <c r="D11" i="7"/>
  <c r="F171" i="4"/>
  <c r="F176" i="4" s="1"/>
  <c r="G7" i="4"/>
  <c r="D3" i="15" s="1"/>
  <c r="D7" i="15" s="1"/>
  <c r="D14" i="15" s="1"/>
  <c r="D4" i="15"/>
  <c r="D3" i="16"/>
  <c r="D3" i="14"/>
  <c r="D3" i="17"/>
  <c r="D6" i="17" s="1"/>
  <c r="D13" i="17" s="1"/>
  <c r="D3" i="18"/>
  <c r="D3" i="19"/>
  <c r="D3" i="20"/>
  <c r="D3" i="21"/>
  <c r="D6" i="21" s="1"/>
  <c r="E3" i="22"/>
  <c r="E8" i="22"/>
  <c r="E9" i="22"/>
  <c r="E10" i="22"/>
  <c r="D27" i="16"/>
  <c r="D28" i="16"/>
  <c r="D29" i="16"/>
  <c r="D30" i="16"/>
  <c r="D27" i="14"/>
  <c r="D28" i="14"/>
  <c r="D29" i="14"/>
  <c r="D30" i="14"/>
  <c r="D27" i="17"/>
  <c r="D28" i="17"/>
  <c r="D29" i="17"/>
  <c r="D30" i="17"/>
  <c r="D27" i="18"/>
  <c r="D28" i="18"/>
  <c r="D29" i="18"/>
  <c r="D30" i="18"/>
  <c r="D27" i="19"/>
  <c r="D28" i="19"/>
  <c r="D29" i="19"/>
  <c r="D30" i="19"/>
  <c r="E31" i="22"/>
  <c r="E32" i="22"/>
  <c r="E33" i="22"/>
  <c r="E34" i="22"/>
  <c r="D27" i="20"/>
  <c r="D28" i="20"/>
  <c r="D29" i="20"/>
  <c r="D30" i="20"/>
  <c r="D27" i="21"/>
  <c r="D28" i="21"/>
  <c r="D29" i="21"/>
  <c r="D30" i="21"/>
  <c r="E3" i="12"/>
  <c r="E4" i="12" s="1"/>
  <c r="D5" i="12"/>
  <c r="H17" i="12" s="1"/>
  <c r="E26" i="12"/>
  <c r="E27" i="12"/>
  <c r="E28" i="12"/>
  <c r="E29" i="12"/>
  <c r="D21" i="16"/>
  <c r="D22" i="16"/>
  <c r="D23" i="16"/>
  <c r="D21" i="14"/>
  <c r="D22" i="14"/>
  <c r="D23" i="14"/>
  <c r="D21" i="17"/>
  <c r="D22" i="17"/>
  <c r="D23" i="17"/>
  <c r="D21" i="18"/>
  <c r="D22" i="18"/>
  <c r="D23" i="18"/>
  <c r="D21" i="19"/>
  <c r="D22" i="19"/>
  <c r="D23" i="19"/>
  <c r="D21" i="20"/>
  <c r="D22" i="20"/>
  <c r="D23" i="20"/>
  <c r="D21" i="21"/>
  <c r="D22" i="21"/>
  <c r="D23" i="21"/>
  <c r="E8" i="7"/>
  <c r="E24" i="22"/>
  <c r="E25" i="22"/>
  <c r="E26" i="22"/>
  <c r="E10" i="7"/>
  <c r="H7" i="4"/>
  <c r="E4" i="15"/>
  <c r="E3" i="16"/>
  <c r="E3" i="14"/>
  <c r="E3" i="17"/>
  <c r="E3" i="18"/>
  <c r="E7" i="18" s="1"/>
  <c r="E14" i="18" s="1"/>
  <c r="E3" i="19"/>
  <c r="E3" i="20"/>
  <c r="E7" i="20" s="1"/>
  <c r="E14" i="20" s="1"/>
  <c r="E3" i="21"/>
  <c r="E7" i="21" s="1"/>
  <c r="E14" i="21" s="1"/>
  <c r="F3" i="22"/>
  <c r="F8" i="22" s="1"/>
  <c r="F16" i="22" s="1"/>
  <c r="F9" i="22"/>
  <c r="F10" i="22"/>
  <c r="E28" i="16"/>
  <c r="E29" i="16"/>
  <c r="E30" i="16"/>
  <c r="E28" i="14"/>
  <c r="E29" i="14"/>
  <c r="E30" i="14"/>
  <c r="E28" i="17"/>
  <c r="E29" i="17"/>
  <c r="E30" i="17"/>
  <c r="E28" i="18"/>
  <c r="E29" i="18"/>
  <c r="E30" i="18"/>
  <c r="E28" i="19"/>
  <c r="E29" i="19"/>
  <c r="E30" i="19"/>
  <c r="F32" i="22"/>
  <c r="F33" i="22"/>
  <c r="F34" i="22"/>
  <c r="E28" i="20"/>
  <c r="E29" i="20"/>
  <c r="E30" i="20"/>
  <c r="E28" i="21"/>
  <c r="E29" i="21"/>
  <c r="E30" i="21"/>
  <c r="F3" i="12"/>
  <c r="F4" i="12" s="1"/>
  <c r="E5" i="12"/>
  <c r="E10" i="12" s="1"/>
  <c r="F27" i="12"/>
  <c r="F28" i="12"/>
  <c r="F29" i="12"/>
  <c r="E22" i="16"/>
  <c r="E23" i="16"/>
  <c r="E22" i="14"/>
  <c r="E23" i="14"/>
  <c r="E22" i="17"/>
  <c r="E23" i="17"/>
  <c r="E22" i="18"/>
  <c r="E23" i="18"/>
  <c r="E22" i="19"/>
  <c r="E23" i="19"/>
  <c r="E22" i="20"/>
  <c r="E23" i="20"/>
  <c r="E22" i="21"/>
  <c r="E23" i="21"/>
  <c r="F8" i="7"/>
  <c r="F25" i="22"/>
  <c r="F26" i="22"/>
  <c r="J7" i="4"/>
  <c r="I7" i="4"/>
  <c r="F3" i="15" s="1"/>
  <c r="D16" i="6"/>
  <c r="D17" i="6"/>
  <c r="D19" i="6" s="1"/>
  <c r="D20" i="6"/>
  <c r="D22" i="6" s="1"/>
  <c r="D23" i="6"/>
  <c r="D25" i="6" s="1"/>
  <c r="D26" i="6"/>
  <c r="D28" i="6" s="1"/>
  <c r="D29" i="6"/>
  <c r="D31" i="6" s="1"/>
  <c r="D32" i="6"/>
  <c r="D34" i="6" s="1"/>
  <c r="D35" i="6"/>
  <c r="D37" i="6" s="1"/>
  <c r="D47" i="6"/>
  <c r="C9" i="12"/>
  <c r="C10" i="12"/>
  <c r="C11" i="12"/>
  <c r="C12" i="12"/>
  <c r="C13" i="12"/>
  <c r="D42" i="6"/>
  <c r="D6" i="6"/>
  <c r="D8" i="6"/>
  <c r="D9" i="6"/>
  <c r="D10" i="6"/>
  <c r="D11" i="6"/>
  <c r="C14" i="22"/>
  <c r="C15" i="22"/>
  <c r="C16" i="22"/>
  <c r="C17" i="22"/>
  <c r="C18" i="22"/>
  <c r="C38" i="22"/>
  <c r="C39" i="22"/>
  <c r="C40" i="22"/>
  <c r="C41" i="22"/>
  <c r="C42" i="22"/>
  <c r="D39" i="6"/>
  <c r="F169" i="4"/>
  <c r="E9" i="8" s="1"/>
  <c r="F82" i="4"/>
  <c r="E16" i="8" s="1"/>
  <c r="E17" i="8"/>
  <c r="F91" i="4"/>
  <c r="E19" i="8" s="1"/>
  <c r="F93" i="4"/>
  <c r="E20" i="8" s="1"/>
  <c r="E22" i="8"/>
  <c r="E23" i="8"/>
  <c r="E24" i="8"/>
  <c r="E25" i="8"/>
  <c r="E26" i="8"/>
  <c r="E27" i="8"/>
  <c r="E28" i="8"/>
  <c r="E29" i="8"/>
  <c r="F159" i="4"/>
  <c r="E30" i="8" s="1"/>
  <c r="G82" i="4"/>
  <c r="F16" i="8" s="1"/>
  <c r="F17" i="8"/>
  <c r="G91" i="4"/>
  <c r="F19" i="8" s="1"/>
  <c r="G93" i="4"/>
  <c r="F20" i="8" s="1"/>
  <c r="F22" i="8"/>
  <c r="F23" i="8"/>
  <c r="F24" i="8"/>
  <c r="F25" i="8"/>
  <c r="F26" i="8"/>
  <c r="F27" i="8"/>
  <c r="F28" i="8"/>
  <c r="F29" i="8"/>
  <c r="G159" i="4"/>
  <c r="F30" i="8" s="1"/>
  <c r="H82" i="4"/>
  <c r="G16" i="8" s="1"/>
  <c r="G17" i="8"/>
  <c r="H91" i="4"/>
  <c r="G19" i="8" s="1"/>
  <c r="H93" i="4"/>
  <c r="G20" i="8" s="1"/>
  <c r="G22" i="8"/>
  <c r="G23" i="8"/>
  <c r="G24" i="8"/>
  <c r="G25" i="8"/>
  <c r="G26" i="8"/>
  <c r="G27" i="8"/>
  <c r="G28" i="8"/>
  <c r="G29" i="8"/>
  <c r="H159" i="4"/>
  <c r="G30" i="8" s="1"/>
  <c r="F3" i="16"/>
  <c r="F23" i="16"/>
  <c r="F3" i="14"/>
  <c r="F23" i="14"/>
  <c r="F3" i="17"/>
  <c r="F23" i="17"/>
  <c r="F3" i="18"/>
  <c r="F8" i="18" s="1"/>
  <c r="F15" i="18" s="1"/>
  <c r="F23" i="18"/>
  <c r="F3" i="19"/>
  <c r="F23" i="19"/>
  <c r="F3" i="20"/>
  <c r="F23" i="20"/>
  <c r="F3" i="21"/>
  <c r="F8" i="21" s="1"/>
  <c r="F15" i="21" s="1"/>
  <c r="F23" i="21"/>
  <c r="G8" i="7"/>
  <c r="G3" i="22"/>
  <c r="G26" i="22"/>
  <c r="I82" i="4"/>
  <c r="H16" i="8" s="1"/>
  <c r="H17" i="8"/>
  <c r="I91" i="4"/>
  <c r="H19" i="8"/>
  <c r="I93" i="4"/>
  <c r="H20" i="8"/>
  <c r="H22" i="8"/>
  <c r="H23" i="8"/>
  <c r="H24" i="8"/>
  <c r="H25" i="8"/>
  <c r="H26" i="8"/>
  <c r="H27" i="8"/>
  <c r="H28" i="8"/>
  <c r="H29" i="8"/>
  <c r="I159" i="4"/>
  <c r="H30" i="8" s="1"/>
  <c r="G3" i="16"/>
  <c r="G9" i="16" s="1"/>
  <c r="G16" i="16" s="1"/>
  <c r="G23" i="16" s="1"/>
  <c r="G37" i="16" s="1"/>
  <c r="G3" i="14"/>
  <c r="G3" i="17"/>
  <c r="G9" i="17" s="1"/>
  <c r="G16" i="17" s="1"/>
  <c r="G23" i="17" s="1"/>
  <c r="G37" i="17" s="1"/>
  <c r="G3" i="18"/>
  <c r="G3" i="19"/>
  <c r="G9" i="19" s="1"/>
  <c r="G16" i="19" s="1"/>
  <c r="G23" i="19" s="1"/>
  <c r="G37" i="19" s="1"/>
  <c r="G3" i="20"/>
  <c r="G9" i="20" s="1"/>
  <c r="G16" i="20" s="1"/>
  <c r="G23" i="20" s="1"/>
  <c r="G37" i="20" s="1"/>
  <c r="G3" i="21"/>
  <c r="H8" i="7"/>
  <c r="H21" i="22"/>
  <c r="H3" i="22"/>
  <c r="F4" i="15"/>
  <c r="G10" i="22"/>
  <c r="F29" i="16"/>
  <c r="F30" i="16"/>
  <c r="F29" i="14"/>
  <c r="F30" i="14"/>
  <c r="F29" i="17"/>
  <c r="F30" i="17"/>
  <c r="F29" i="18"/>
  <c r="F30" i="18"/>
  <c r="F29" i="19"/>
  <c r="F30" i="19"/>
  <c r="F29" i="20"/>
  <c r="F30" i="20"/>
  <c r="F29" i="21"/>
  <c r="F30" i="21"/>
  <c r="G33" i="22"/>
  <c r="G34" i="22"/>
  <c r="G3" i="12"/>
  <c r="G4" i="12" s="1"/>
  <c r="F5" i="12"/>
  <c r="F11" i="12" s="1"/>
  <c r="G28" i="12"/>
  <c r="G29" i="12"/>
  <c r="J82" i="4"/>
  <c r="I16" i="8" s="1"/>
  <c r="I17" i="8"/>
  <c r="J91" i="4"/>
  <c r="I19" i="8" s="1"/>
  <c r="J93" i="4"/>
  <c r="I20" i="8" s="1"/>
  <c r="I22" i="8"/>
  <c r="I23" i="8"/>
  <c r="I24" i="8"/>
  <c r="I25" i="8"/>
  <c r="I26" i="8"/>
  <c r="I27" i="8"/>
  <c r="I28" i="8"/>
  <c r="I29" i="8"/>
  <c r="J159" i="4"/>
  <c r="I30" i="8" s="1"/>
  <c r="D39" i="8"/>
  <c r="D34" i="8"/>
  <c r="G4" i="15"/>
  <c r="G30" i="16"/>
  <c r="G30" i="14"/>
  <c r="G30" i="17"/>
  <c r="G30" i="18"/>
  <c r="G30" i="19"/>
  <c r="G30" i="20"/>
  <c r="G30" i="21"/>
  <c r="H34" i="22"/>
  <c r="H3" i="12"/>
  <c r="H4" i="12" s="1"/>
  <c r="G5" i="12"/>
  <c r="H35" i="8" s="1"/>
  <c r="H29" i="12"/>
  <c r="F173" i="4"/>
  <c r="G173" i="4" s="1"/>
  <c r="G13" i="12"/>
  <c r="H44" i="6"/>
  <c r="H46" i="6"/>
  <c r="H5" i="12"/>
  <c r="H13" i="12" s="1"/>
  <c r="I44" i="6"/>
  <c r="I46" i="6"/>
  <c r="F12" i="12"/>
  <c r="F13" i="12"/>
  <c r="G44" i="6"/>
  <c r="G46" i="6"/>
  <c r="E11" i="12"/>
  <c r="E12" i="12"/>
  <c r="E13" i="12"/>
  <c r="F44" i="6"/>
  <c r="F46" i="6"/>
  <c r="D10" i="12"/>
  <c r="D11" i="12"/>
  <c r="D12" i="12"/>
  <c r="D13" i="12"/>
  <c r="E44" i="6"/>
  <c r="E46" i="6"/>
  <c r="H21" i="12"/>
  <c r="I39" i="8"/>
  <c r="G20" i="12"/>
  <c r="G21" i="12"/>
  <c r="H39" i="8"/>
  <c r="F19" i="12"/>
  <c r="F20" i="12"/>
  <c r="F21" i="12"/>
  <c r="G39" i="8"/>
  <c r="E18" i="12"/>
  <c r="E19" i="12"/>
  <c r="E20" i="12"/>
  <c r="E21" i="12"/>
  <c r="F39" i="8"/>
  <c r="D17" i="12"/>
  <c r="D18" i="12"/>
  <c r="D19" i="12"/>
  <c r="D20" i="12"/>
  <c r="D21" i="12"/>
  <c r="E39" i="8"/>
  <c r="I11" i="6"/>
  <c r="G18" i="22"/>
  <c r="G42" i="22"/>
  <c r="H11" i="6"/>
  <c r="F17" i="22"/>
  <c r="F18" i="22"/>
  <c r="F41" i="22"/>
  <c r="F42" i="22"/>
  <c r="G11" i="6"/>
  <c r="E16" i="22"/>
  <c r="E17" i="22"/>
  <c r="E18" i="22"/>
  <c r="E40" i="22"/>
  <c r="E41" i="22"/>
  <c r="E42" i="22"/>
  <c r="F11" i="6"/>
  <c r="D15" i="22"/>
  <c r="D16" i="22"/>
  <c r="D17" i="22"/>
  <c r="D18" i="22"/>
  <c r="D39" i="22"/>
  <c r="D40" i="22"/>
  <c r="D41" i="22"/>
  <c r="D42" i="22"/>
  <c r="E11" i="6"/>
  <c r="E11" i="23"/>
  <c r="E9" i="23"/>
  <c r="I13" i="23"/>
  <c r="H13" i="23"/>
  <c r="G13" i="23"/>
  <c r="F13" i="23"/>
  <c r="E13" i="23"/>
  <c r="I12" i="23"/>
  <c r="H12" i="23"/>
  <c r="G12" i="23"/>
  <c r="F12" i="23"/>
  <c r="E12" i="23"/>
  <c r="E34" i="23"/>
  <c r="E35" i="23" s="1"/>
  <c r="C34" i="22"/>
  <c r="C33" i="22"/>
  <c r="C32" i="22"/>
  <c r="C31" i="22"/>
  <c r="C30" i="22"/>
  <c r="C29" i="22"/>
  <c r="C10" i="22"/>
  <c r="C9" i="22"/>
  <c r="C8" i="22"/>
  <c r="C7" i="22"/>
  <c r="C6" i="22"/>
  <c r="D1" i="23"/>
  <c r="D23" i="8"/>
  <c r="D22" i="8"/>
  <c r="D24" i="8"/>
  <c r="D25" i="8"/>
  <c r="D26" i="8"/>
  <c r="D27" i="8"/>
  <c r="D28" i="8"/>
  <c r="D29" i="8"/>
  <c r="D30" i="8"/>
  <c r="D1" i="8"/>
  <c r="C26" i="22"/>
  <c r="C25" i="22"/>
  <c r="C24" i="22"/>
  <c r="C23" i="22"/>
  <c r="C22" i="22"/>
  <c r="I39" i="6"/>
  <c r="H39" i="6"/>
  <c r="G39" i="6"/>
  <c r="F39" i="6"/>
  <c r="E39" i="6"/>
  <c r="F37" i="18"/>
  <c r="F16" i="18"/>
  <c r="F37" i="20"/>
  <c r="F16" i="20"/>
  <c r="F37" i="21"/>
  <c r="F16" i="21"/>
  <c r="E36" i="18"/>
  <c r="E37" i="18"/>
  <c r="E15" i="18"/>
  <c r="E16" i="18"/>
  <c r="E36" i="20"/>
  <c r="E37" i="20"/>
  <c r="E15" i="20"/>
  <c r="E16" i="20"/>
  <c r="E36" i="21"/>
  <c r="E37" i="21"/>
  <c r="E15" i="21"/>
  <c r="E16" i="21"/>
  <c r="D35" i="18"/>
  <c r="D36" i="18"/>
  <c r="D37" i="18"/>
  <c r="D14" i="18"/>
  <c r="D15" i="18"/>
  <c r="D16" i="18"/>
  <c r="D35" i="20"/>
  <c r="D36" i="20"/>
  <c r="D37" i="20"/>
  <c r="D14" i="20"/>
  <c r="D15" i="20"/>
  <c r="D16" i="20"/>
  <c r="D35" i="21"/>
  <c r="D36" i="21"/>
  <c r="D37" i="21"/>
  <c r="D14" i="21"/>
  <c r="D15" i="21"/>
  <c r="D16" i="21"/>
  <c r="C34" i="18"/>
  <c r="C35" i="18"/>
  <c r="C36" i="18"/>
  <c r="C37" i="18"/>
  <c r="C13" i="18"/>
  <c r="C14" i="18"/>
  <c r="C15" i="18"/>
  <c r="C16" i="18"/>
  <c r="C34" i="20"/>
  <c r="C35" i="20"/>
  <c r="C36" i="20"/>
  <c r="C37" i="20"/>
  <c r="C13" i="20"/>
  <c r="C14" i="20"/>
  <c r="C15" i="20"/>
  <c r="C16" i="20"/>
  <c r="C34" i="21"/>
  <c r="C35" i="21"/>
  <c r="C36" i="21"/>
  <c r="C37" i="21"/>
  <c r="C13" i="21"/>
  <c r="C14" i="21"/>
  <c r="C15" i="21"/>
  <c r="C16" i="21"/>
  <c r="C34" i="16"/>
  <c r="C35" i="16"/>
  <c r="C36" i="16"/>
  <c r="C37" i="16"/>
  <c r="C13" i="16"/>
  <c r="C14" i="16"/>
  <c r="C15" i="16"/>
  <c r="C16" i="16"/>
  <c r="D35" i="16"/>
  <c r="D36" i="16"/>
  <c r="D37" i="16"/>
  <c r="D14" i="16"/>
  <c r="D15" i="16"/>
  <c r="D16" i="16"/>
  <c r="E36" i="16"/>
  <c r="E37" i="16"/>
  <c r="E15" i="16"/>
  <c r="E16" i="16"/>
  <c r="F37" i="16"/>
  <c r="F16" i="16"/>
  <c r="F37" i="14"/>
  <c r="F16" i="14"/>
  <c r="E36" i="14"/>
  <c r="E37" i="14"/>
  <c r="E15" i="14"/>
  <c r="E16" i="14"/>
  <c r="D35" i="14"/>
  <c r="D36" i="14"/>
  <c r="D37" i="14"/>
  <c r="D14" i="14"/>
  <c r="D15" i="14"/>
  <c r="D16" i="14"/>
  <c r="C34" i="14"/>
  <c r="C35" i="14"/>
  <c r="C36" i="14"/>
  <c r="C37" i="14"/>
  <c r="C13" i="14"/>
  <c r="C14" i="14"/>
  <c r="C15" i="14"/>
  <c r="C16" i="14"/>
  <c r="F37" i="19"/>
  <c r="F16" i="19"/>
  <c r="E36" i="19"/>
  <c r="E37" i="19"/>
  <c r="E15" i="19"/>
  <c r="E16" i="19"/>
  <c r="D35" i="19"/>
  <c r="D36" i="19"/>
  <c r="D37" i="19"/>
  <c r="D14" i="19"/>
  <c r="D15" i="19"/>
  <c r="D16" i="19"/>
  <c r="C34" i="19"/>
  <c r="C35" i="19"/>
  <c r="C36" i="19"/>
  <c r="C37" i="19"/>
  <c r="C13" i="19"/>
  <c r="C14" i="19"/>
  <c r="C15" i="19"/>
  <c r="C16" i="19"/>
  <c r="C34" i="17"/>
  <c r="C35" i="17"/>
  <c r="C36" i="17"/>
  <c r="C37" i="17"/>
  <c r="C13" i="17"/>
  <c r="C14" i="17"/>
  <c r="C15" i="17"/>
  <c r="C16" i="17"/>
  <c r="C14" i="15"/>
  <c r="C15" i="15"/>
  <c r="C16" i="15"/>
  <c r="C17" i="15"/>
  <c r="D35" i="17"/>
  <c r="D36" i="17"/>
  <c r="D37" i="17"/>
  <c r="D14" i="17"/>
  <c r="D15" i="17"/>
  <c r="D16" i="17"/>
  <c r="D15" i="15"/>
  <c r="D16" i="15"/>
  <c r="D17" i="15"/>
  <c r="E36" i="17"/>
  <c r="E37" i="17"/>
  <c r="E15" i="17"/>
  <c r="E16" i="17"/>
  <c r="E16" i="15"/>
  <c r="E17" i="15"/>
  <c r="F37" i="17"/>
  <c r="F16" i="17"/>
  <c r="F17" i="15"/>
  <c r="C24" i="12"/>
  <c r="C25" i="12"/>
  <c r="C26" i="12"/>
  <c r="C27" i="12"/>
  <c r="C28" i="12"/>
  <c r="C29" i="12"/>
  <c r="C16" i="12"/>
  <c r="C17" i="12"/>
  <c r="C18" i="12"/>
  <c r="C19" i="12"/>
  <c r="C20" i="12"/>
  <c r="C21" i="12"/>
  <c r="F60" i="4"/>
  <c r="J85" i="4"/>
  <c r="I85" i="4"/>
  <c r="H85" i="4"/>
  <c r="G85" i="4"/>
  <c r="F85" i="4"/>
  <c r="J156" i="4"/>
  <c r="I156" i="4"/>
  <c r="H156" i="4"/>
  <c r="G156" i="4"/>
  <c r="F156" i="4"/>
  <c r="I6" i="23"/>
  <c r="H6" i="23"/>
  <c r="G6" i="23"/>
  <c r="F6" i="23"/>
  <c r="E6" i="23"/>
  <c r="I5" i="23"/>
  <c r="H5" i="23"/>
  <c r="G5" i="23"/>
  <c r="F5" i="23"/>
  <c r="E5" i="23"/>
  <c r="I4" i="23"/>
  <c r="H4" i="23"/>
  <c r="G4" i="23"/>
  <c r="F4" i="23"/>
  <c r="E4" i="23"/>
  <c r="I3" i="23"/>
  <c r="H3" i="23"/>
  <c r="G3" i="23"/>
  <c r="F3" i="23"/>
  <c r="E3" i="23"/>
  <c r="H16" i="12"/>
  <c r="G16" i="12"/>
  <c r="F18" i="12"/>
  <c r="F144" i="4"/>
  <c r="F130" i="4"/>
  <c r="F116" i="4"/>
  <c r="F135" i="4"/>
  <c r="F134" i="4" s="1"/>
  <c r="H20" i="12"/>
  <c r="F128" i="4"/>
  <c r="F127" i="4" s="1"/>
  <c r="F114" i="4"/>
  <c r="F113" i="4" s="1"/>
  <c r="F100" i="4"/>
  <c r="F99" i="4" s="1"/>
  <c r="D16" i="12"/>
  <c r="E16" i="12"/>
  <c r="F121" i="4"/>
  <c r="F120" i="4" s="1"/>
  <c r="G9" i="21"/>
  <c r="G16" i="21" s="1"/>
  <c r="G23" i="21" s="1"/>
  <c r="G37" i="21" s="1"/>
  <c r="E7" i="16"/>
  <c r="E14" i="16" s="1"/>
  <c r="E7" i="17"/>
  <c r="E14" i="17" s="1"/>
  <c r="C5" i="18"/>
  <c r="C10" i="18" s="1"/>
  <c r="E7" i="19"/>
  <c r="E14" i="19" s="1"/>
  <c r="E21" i="19" s="1"/>
  <c r="E35" i="19" s="1"/>
  <c r="C5" i="20"/>
  <c r="C10" i="20" s="1"/>
  <c r="F97" i="4"/>
  <c r="F96" i="4" s="1"/>
  <c r="G97" i="4" s="1"/>
  <c r="C3" i="15"/>
  <c r="C6" i="15" s="1"/>
  <c r="E3" i="15"/>
  <c r="G3" i="15"/>
  <c r="C5" i="16"/>
  <c r="C10" i="16" s="1"/>
  <c r="D6" i="16"/>
  <c r="D13" i="16" s="1"/>
  <c r="D20" i="16" s="1"/>
  <c r="D34" i="16" s="1"/>
  <c r="E27" i="16" s="1"/>
  <c r="D6" i="19"/>
  <c r="D13" i="19" s="1"/>
  <c r="E6" i="19" s="1"/>
  <c r="E13" i="19" s="1"/>
  <c r="H10" i="22"/>
  <c r="H18" i="22" s="1"/>
  <c r="H26" i="22" s="1"/>
  <c r="H42" i="22" s="1"/>
  <c r="G171" i="4"/>
  <c r="G176" i="4" s="1"/>
  <c r="F50" i="6" s="1"/>
  <c r="C31" i="21"/>
  <c r="F142" i="4"/>
  <c r="F141" i="4" s="1"/>
  <c r="C31" i="19"/>
  <c r="C31" i="18"/>
  <c r="C31" i="17"/>
  <c r="G19" i="12"/>
  <c r="H19" i="12"/>
  <c r="G35" i="8"/>
  <c r="C8" i="12"/>
  <c r="C14" i="12" s="1"/>
  <c r="D45" i="6" s="1"/>
  <c r="D48" i="6" s="1"/>
  <c r="D35" i="8"/>
  <c r="D40" i="8" s="1"/>
  <c r="D32" i="23" s="1"/>
  <c r="D55" i="6"/>
  <c r="E162" i="4" s="1"/>
  <c r="F164" i="4" s="1"/>
  <c r="F45" i="4"/>
  <c r="F51" i="4" s="1"/>
  <c r="F101" i="4"/>
  <c r="E11" i="7"/>
  <c r="F11" i="23"/>
  <c r="G60" i="4"/>
  <c r="G8" i="22"/>
  <c r="G16" i="22" s="1"/>
  <c r="H8" i="22" s="1"/>
  <c r="F34" i="23"/>
  <c r="G34" i="23" s="1"/>
  <c r="H34" i="23" s="1"/>
  <c r="I34" i="23" s="1"/>
  <c r="D6" i="18"/>
  <c r="D13" i="18" s="1"/>
  <c r="D2" i="6"/>
  <c r="F3" i="4"/>
  <c r="E1" i="23" s="1"/>
  <c r="C31" i="20"/>
  <c r="C31" i="14"/>
  <c r="C31" i="16"/>
  <c r="I35" i="8"/>
  <c r="G12" i="12"/>
  <c r="D9" i="12"/>
  <c r="E35" i="8"/>
  <c r="G17" i="12"/>
  <c r="F17" i="12"/>
  <c r="C5" i="19"/>
  <c r="C10" i="19" s="1"/>
  <c r="E21" i="20"/>
  <c r="E35" i="20" s="1"/>
  <c r="F28" i="20" s="1"/>
  <c r="F8" i="14"/>
  <c r="F15" i="14" s="1"/>
  <c r="G8" i="14" s="1"/>
  <c r="F8" i="16"/>
  <c r="F15" i="16" s="1"/>
  <c r="F8" i="20"/>
  <c r="F15" i="20" s="1"/>
  <c r="F8" i="19"/>
  <c r="F15" i="19" s="1"/>
  <c r="G8" i="20"/>
  <c r="G3" i="4"/>
  <c r="H3" i="4" s="1"/>
  <c r="G1" i="8" s="1"/>
  <c r="C12" i="20"/>
  <c r="C17" i="20" s="1"/>
  <c r="E32" i="6" s="1"/>
  <c r="F136" i="4"/>
  <c r="F138" i="4" s="1"/>
  <c r="G137" i="4" s="1"/>
  <c r="F22" i="18"/>
  <c r="F36" i="18" s="1"/>
  <c r="G29" i="18" s="1"/>
  <c r="G8" i="18"/>
  <c r="F24" i="22"/>
  <c r="F40" i="22" s="1"/>
  <c r="G32" i="22" s="1"/>
  <c r="F122" i="4"/>
  <c r="F8" i="17"/>
  <c r="F15" i="17" s="1"/>
  <c r="H18" i="12"/>
  <c r="F107" i="4"/>
  <c r="F106" i="4" s="1"/>
  <c r="C19" i="20"/>
  <c r="C24" i="20" s="1"/>
  <c r="D56" i="6" l="1"/>
  <c r="C22" i="12"/>
  <c r="F22" i="12"/>
  <c r="G36" i="8" s="1"/>
  <c r="H12" i="12"/>
  <c r="D5" i="20"/>
  <c r="G24" i="22"/>
  <c r="G40" i="22" s="1"/>
  <c r="H32" i="22" s="1"/>
  <c r="D22" i="7"/>
  <c r="F123" i="4"/>
  <c r="F124" i="4" s="1"/>
  <c r="C33" i="20"/>
  <c r="C38" i="20" s="1"/>
  <c r="E33" i="6" s="1"/>
  <c r="F109" i="4"/>
  <c r="C5" i="14"/>
  <c r="C10" i="14" s="1"/>
  <c r="F182" i="4"/>
  <c r="F2" i="6"/>
  <c r="E1" i="7"/>
  <c r="E1" i="8"/>
  <c r="E2" i="6"/>
  <c r="C12" i="18"/>
  <c r="D5" i="18" s="1"/>
  <c r="D10" i="18" s="1"/>
  <c r="F1" i="8"/>
  <c r="D1" i="7"/>
  <c r="C30" i="12"/>
  <c r="D31" i="8"/>
  <c r="D32" i="8" s="1"/>
  <c r="C35" i="22"/>
  <c r="G9" i="22"/>
  <c r="G17" i="22" s="1"/>
  <c r="G25" i="22" s="1"/>
  <c r="G41" i="22" s="1"/>
  <c r="G9" i="14"/>
  <c r="G16" i="14" s="1"/>
  <c r="G23" i="14" s="1"/>
  <c r="G37" i="14" s="1"/>
  <c r="F26" i="12"/>
  <c r="E7" i="22"/>
  <c r="E15" i="22" s="1"/>
  <c r="F7" i="22" s="1"/>
  <c r="F15" i="22" s="1"/>
  <c r="E47" i="6"/>
  <c r="E6" i="17"/>
  <c r="D20" i="17"/>
  <c r="D34" i="17" s="1"/>
  <c r="E27" i="17" s="1"/>
  <c r="E13" i="17"/>
  <c r="C11" i="22"/>
  <c r="C13" i="22"/>
  <c r="C12" i="14"/>
  <c r="C13" i="15"/>
  <c r="C11" i="15"/>
  <c r="F7" i="18"/>
  <c r="F14" i="18" s="1"/>
  <c r="E21" i="18"/>
  <c r="E35" i="18" s="1"/>
  <c r="F6" i="19"/>
  <c r="F13" i="19" s="1"/>
  <c r="E20" i="19"/>
  <c r="E21" i="16"/>
  <c r="E35" i="16" s="1"/>
  <c r="F28" i="16" s="1"/>
  <c r="F7" i="16"/>
  <c r="F14" i="16" s="1"/>
  <c r="E6" i="22"/>
  <c r="D22" i="22"/>
  <c r="D38" i="22" s="1"/>
  <c r="E30" i="22" s="1"/>
  <c r="C12" i="21"/>
  <c r="C17" i="21" s="1"/>
  <c r="C10" i="21"/>
  <c r="F103" i="4"/>
  <c r="G102" i="4" s="1"/>
  <c r="H22" i="12"/>
  <c r="I36" i="8" s="1"/>
  <c r="D20" i="19"/>
  <c r="D34" i="19" s="1"/>
  <c r="E27" i="19" s="1"/>
  <c r="G8" i="16"/>
  <c r="G15" i="16" s="1"/>
  <c r="G22" i="16" s="1"/>
  <c r="D8" i="12"/>
  <c r="E8" i="12" s="1"/>
  <c r="F24" i="12" s="1"/>
  <c r="E17" i="12"/>
  <c r="E22" i="12" s="1"/>
  <c r="F36" i="8" s="1"/>
  <c r="E8" i="15"/>
  <c r="E15" i="15" s="1"/>
  <c r="D13" i="21"/>
  <c r="G121" i="4"/>
  <c r="G120" i="4" s="1"/>
  <c r="D22" i="12"/>
  <c r="E36" i="8" s="1"/>
  <c r="G9" i="18"/>
  <c r="G16" i="18" s="1"/>
  <c r="G23" i="18" s="1"/>
  <c r="G37" i="18" s="1"/>
  <c r="F31" i="8"/>
  <c r="D6" i="20"/>
  <c r="D13" i="20" s="1"/>
  <c r="D20" i="20" s="1"/>
  <c r="D34" i="20" s="1"/>
  <c r="F27" i="4"/>
  <c r="F44" i="4"/>
  <c r="F50" i="4" s="1"/>
  <c r="G107" i="4"/>
  <c r="G106" i="4" s="1"/>
  <c r="H107" i="4" s="1"/>
  <c r="H106" i="4" s="1"/>
  <c r="F108" i="4"/>
  <c r="F110" i="4" s="1"/>
  <c r="G109" i="4" s="1"/>
  <c r="D20" i="18"/>
  <c r="D34" i="18" s="1"/>
  <c r="E27" i="18" s="1"/>
  <c r="E6" i="18"/>
  <c r="E13" i="18" s="1"/>
  <c r="F6" i="18" s="1"/>
  <c r="F1" i="23"/>
  <c r="F35" i="23"/>
  <c r="G35" i="23" s="1"/>
  <c r="H35" i="23" s="1"/>
  <c r="I35" i="23" s="1"/>
  <c r="C19" i="18"/>
  <c r="C33" i="18" s="1"/>
  <c r="G31" i="8"/>
  <c r="E31" i="8"/>
  <c r="F9" i="15"/>
  <c r="F16" i="15" s="1"/>
  <c r="F47" i="6"/>
  <c r="H173" i="4"/>
  <c r="G8" i="21"/>
  <c r="F22" i="21"/>
  <c r="F36" i="21" s="1"/>
  <c r="G15" i="21"/>
  <c r="G22" i="21" s="1"/>
  <c r="G9" i="15"/>
  <c r="G16" i="15" s="1"/>
  <c r="F10" i="7"/>
  <c r="H60" i="4"/>
  <c r="D12" i="18"/>
  <c r="D17" i="18" s="1"/>
  <c r="F26" i="6" s="1"/>
  <c r="F111" i="4"/>
  <c r="F22" i="17"/>
  <c r="F36" i="17" s="1"/>
  <c r="G29" i="17" s="1"/>
  <c r="G8" i="17"/>
  <c r="G15" i="17" s="1"/>
  <c r="G22" i="17" s="1"/>
  <c r="G142" i="4"/>
  <c r="G141" i="4" s="1"/>
  <c r="F143" i="4"/>
  <c r="F145" i="4" s="1"/>
  <c r="G144" i="4" s="1"/>
  <c r="E21" i="21"/>
  <c r="E35" i="21" s="1"/>
  <c r="F28" i="21" s="1"/>
  <c r="F7" i="21"/>
  <c r="F14" i="21" s="1"/>
  <c r="F7" i="17"/>
  <c r="E21" i="17"/>
  <c r="E35" i="17" s="1"/>
  <c r="F28" i="17" s="1"/>
  <c r="G128" i="4"/>
  <c r="F129" i="4"/>
  <c r="F131" i="4" s="1"/>
  <c r="G127" i="4"/>
  <c r="G27" i="12"/>
  <c r="G11" i="12"/>
  <c r="F177" i="4"/>
  <c r="E50" i="6"/>
  <c r="F11" i="7"/>
  <c r="G11" i="23"/>
  <c r="E25" i="12"/>
  <c r="D42" i="8"/>
  <c r="D44" i="8" s="1"/>
  <c r="C17" i="14"/>
  <c r="E20" i="6" s="1"/>
  <c r="I31" i="8"/>
  <c r="H31" i="8"/>
  <c r="F10" i="12"/>
  <c r="G26" i="12" s="1"/>
  <c r="D12" i="20"/>
  <c r="E9" i="12"/>
  <c r="D20" i="7"/>
  <c r="H171" i="4"/>
  <c r="C12" i="16"/>
  <c r="C19" i="16" s="1"/>
  <c r="G10" i="15"/>
  <c r="G17" i="15" s="1"/>
  <c r="E7" i="14"/>
  <c r="E14" i="14" s="1"/>
  <c r="D6" i="14"/>
  <c r="G7" i="18"/>
  <c r="F21" i="18"/>
  <c r="G14" i="18"/>
  <c r="G21" i="18" s="1"/>
  <c r="F8" i="15"/>
  <c r="F15" i="15" s="1"/>
  <c r="G108" i="4"/>
  <c r="F28" i="18"/>
  <c r="F20" i="19"/>
  <c r="G6" i="19"/>
  <c r="G13" i="19" s="1"/>
  <c r="G20" i="19" s="1"/>
  <c r="F28" i="19"/>
  <c r="E34" i="6"/>
  <c r="I3" i="4"/>
  <c r="G2" i="6"/>
  <c r="F1" i="7"/>
  <c r="F13" i="18"/>
  <c r="G96" i="4"/>
  <c r="G135" i="4"/>
  <c r="G134" i="4" s="1"/>
  <c r="F7" i="20"/>
  <c r="F14" i="20" s="1"/>
  <c r="E6" i="20"/>
  <c r="C19" i="21"/>
  <c r="D5" i="21"/>
  <c r="D10" i="21" s="1"/>
  <c r="F183" i="4"/>
  <c r="D18" i="7"/>
  <c r="E14" i="22"/>
  <c r="F22" i="19"/>
  <c r="F36" i="19" s="1"/>
  <c r="G8" i="19"/>
  <c r="G15" i="19" s="1"/>
  <c r="G22" i="19" s="1"/>
  <c r="G15" i="20"/>
  <c r="G22" i="20" s="1"/>
  <c r="F22" i="20"/>
  <c r="F36" i="20" s="1"/>
  <c r="F22" i="14"/>
  <c r="F36" i="14" s="1"/>
  <c r="G15" i="14"/>
  <c r="G22" i="14" s="1"/>
  <c r="E7" i="15"/>
  <c r="E14" i="15" s="1"/>
  <c r="G100" i="4"/>
  <c r="G99" i="4" s="1"/>
  <c r="F104" i="4"/>
  <c r="H9" i="22"/>
  <c r="H17" i="22" s="1"/>
  <c r="H25" i="22" s="1"/>
  <c r="C12" i="17"/>
  <c r="C10" i="17"/>
  <c r="F139" i="4"/>
  <c r="F7" i="19"/>
  <c r="F14" i="19" s="1"/>
  <c r="H16" i="22"/>
  <c r="H24" i="22" s="1"/>
  <c r="G1" i="23"/>
  <c r="G29" i="21"/>
  <c r="H28" i="12"/>
  <c r="F22" i="16"/>
  <c r="F36" i="16" s="1"/>
  <c r="C12" i="19"/>
  <c r="E35" i="6"/>
  <c r="G15" i="18"/>
  <c r="G22" i="18" s="1"/>
  <c r="G36" i="18" s="1"/>
  <c r="E6" i="16"/>
  <c r="E13" i="16" s="1"/>
  <c r="D5" i="16"/>
  <c r="F14" i="17"/>
  <c r="D24" i="12"/>
  <c r="D30" i="12" s="1"/>
  <c r="F35" i="8"/>
  <c r="G18" i="12"/>
  <c r="D38" i="6"/>
  <c r="F115" i="4"/>
  <c r="F117" i="4" s="1"/>
  <c r="F118" i="4" s="1"/>
  <c r="G114" i="4"/>
  <c r="G113" i="4" s="1"/>
  <c r="F30" i="4"/>
  <c r="D4" i="7" s="1"/>
  <c r="H40" i="22" l="1"/>
  <c r="C24" i="18"/>
  <c r="C17" i="16"/>
  <c r="E17" i="6" s="1"/>
  <c r="F146" i="4"/>
  <c r="E5" i="18"/>
  <c r="D26" i="20"/>
  <c r="D31" i="20" s="1"/>
  <c r="C17" i="18"/>
  <c r="E26" i="6" s="1"/>
  <c r="F8" i="12"/>
  <c r="G24" i="12" s="1"/>
  <c r="D14" i="12"/>
  <c r="E45" i="6" s="1"/>
  <c r="G10" i="12"/>
  <c r="H10" i="12" s="1"/>
  <c r="E14" i="12"/>
  <c r="F45" i="6" s="1"/>
  <c r="E24" i="12"/>
  <c r="E30" i="12" s="1"/>
  <c r="G36" i="21"/>
  <c r="G36" i="17"/>
  <c r="E34" i="19"/>
  <c r="F27" i="19" s="1"/>
  <c r="D19" i="18"/>
  <c r="E20" i="18"/>
  <c r="E34" i="18" s="1"/>
  <c r="E23" i="22"/>
  <c r="E39" i="22" s="1"/>
  <c r="F31" i="22" s="1"/>
  <c r="F125" i="4"/>
  <c r="G123" i="4"/>
  <c r="D10" i="20"/>
  <c r="E6" i="21"/>
  <c r="E13" i="21" s="1"/>
  <c r="D20" i="21"/>
  <c r="D34" i="21" s="1"/>
  <c r="E27" i="21" s="1"/>
  <c r="C19" i="14"/>
  <c r="D5" i="14"/>
  <c r="D12" i="14" s="1"/>
  <c r="D5" i="22"/>
  <c r="D11" i="22" s="1"/>
  <c r="C19" i="22"/>
  <c r="D12" i="6" s="1"/>
  <c r="C21" i="22"/>
  <c r="F6" i="17"/>
  <c r="F13" i="17" s="1"/>
  <c r="E20" i="17"/>
  <c r="E34" i="17" s="1"/>
  <c r="F27" i="17" s="1"/>
  <c r="G110" i="4"/>
  <c r="G122" i="4"/>
  <c r="G124" i="4" s="1"/>
  <c r="H121" i="4"/>
  <c r="H120" i="4" s="1"/>
  <c r="D6" i="15"/>
  <c r="C18" i="15"/>
  <c r="E16" i="6" s="1"/>
  <c r="D19" i="7"/>
  <c r="D3" i="7"/>
  <c r="F64" i="4"/>
  <c r="F46" i="4"/>
  <c r="G7" i="21"/>
  <c r="G14" i="21" s="1"/>
  <c r="G21" i="21" s="1"/>
  <c r="F21" i="21"/>
  <c r="F35" i="21" s="1"/>
  <c r="G143" i="4"/>
  <c r="G145" i="4" s="1"/>
  <c r="H142" i="4"/>
  <c r="H141" i="4" s="1"/>
  <c r="F35" i="18"/>
  <c r="C38" i="18"/>
  <c r="E27" i="6" s="1"/>
  <c r="E28" i="6" s="1"/>
  <c r="D26" i="18"/>
  <c r="D31" i="18" s="1"/>
  <c r="F7" i="14"/>
  <c r="E21" i="14"/>
  <c r="E35" i="14" s="1"/>
  <c r="F28" i="14" s="1"/>
  <c r="F14" i="14"/>
  <c r="C24" i="16"/>
  <c r="C33" i="16"/>
  <c r="F25" i="12"/>
  <c r="F30" i="12" s="1"/>
  <c r="F16" i="7" s="1"/>
  <c r="F9" i="12"/>
  <c r="D19" i="20"/>
  <c r="D33" i="20" s="1"/>
  <c r="E26" i="20" s="1"/>
  <c r="D17" i="20"/>
  <c r="E5" i="20"/>
  <c r="E12" i="20" s="1"/>
  <c r="F186" i="4"/>
  <c r="F188" i="4" s="1"/>
  <c r="E38" i="8" s="1"/>
  <c r="F178" i="4"/>
  <c r="F132" i="4"/>
  <c r="G130" i="4"/>
  <c r="G10" i="7"/>
  <c r="I60" i="4"/>
  <c r="G47" i="6"/>
  <c r="I173" i="4"/>
  <c r="D12" i="21"/>
  <c r="E5" i="21" s="1"/>
  <c r="E10" i="21" s="1"/>
  <c r="D13" i="14"/>
  <c r="D10" i="14"/>
  <c r="I171" i="4"/>
  <c r="H176" i="4"/>
  <c r="G50" i="6" s="1"/>
  <c r="G11" i="7"/>
  <c r="H11" i="23"/>
  <c r="H11" i="12"/>
  <c r="H27" i="12"/>
  <c r="G129" i="4"/>
  <c r="H128" i="4"/>
  <c r="H127" i="4" s="1"/>
  <c r="H129" i="4" s="1"/>
  <c r="E20" i="16"/>
  <c r="E34" i="16" s="1"/>
  <c r="F6" i="16"/>
  <c r="F13" i="16" s="1"/>
  <c r="H100" i="4"/>
  <c r="G101" i="4"/>
  <c r="G103" i="4" s="1"/>
  <c r="H99" i="4"/>
  <c r="H135" i="4"/>
  <c r="H134" i="4" s="1"/>
  <c r="G136" i="4"/>
  <c r="F32" i="6"/>
  <c r="G8" i="15"/>
  <c r="G15" i="15" s="1"/>
  <c r="I142" i="4"/>
  <c r="I141" i="4" s="1"/>
  <c r="H143" i="4"/>
  <c r="F7" i="15"/>
  <c r="I107" i="4"/>
  <c r="I106" i="4" s="1"/>
  <c r="H108" i="4"/>
  <c r="H26" i="12"/>
  <c r="E37" i="8"/>
  <c r="D16" i="7"/>
  <c r="C17" i="19"/>
  <c r="E29" i="6" s="1"/>
  <c r="C19" i="19"/>
  <c r="D5" i="19"/>
  <c r="D10" i="19" s="1"/>
  <c r="G7" i="19"/>
  <c r="F21" i="19"/>
  <c r="F35" i="19" s="1"/>
  <c r="G14" i="19"/>
  <c r="G21" i="19" s="1"/>
  <c r="D38" i="20"/>
  <c r="C17" i="17"/>
  <c r="E23" i="6" s="1"/>
  <c r="C19" i="17"/>
  <c r="D5" i="17"/>
  <c r="D10" i="17" s="1"/>
  <c r="D24" i="18"/>
  <c r="D33" i="18"/>
  <c r="G29" i="14"/>
  <c r="G36" i="14" s="1"/>
  <c r="G29" i="19"/>
  <c r="G36" i="19" s="1"/>
  <c r="G8" i="12"/>
  <c r="G7" i="22"/>
  <c r="F23" i="22"/>
  <c r="F39" i="22" s="1"/>
  <c r="G15" i="22"/>
  <c r="C33" i="21"/>
  <c r="C24" i="21"/>
  <c r="H97" i="4"/>
  <c r="H96" i="4" s="1"/>
  <c r="G28" i="21"/>
  <c r="G35" i="21" s="1"/>
  <c r="F27" i="18"/>
  <c r="H1" i="23"/>
  <c r="H2" i="6"/>
  <c r="H1" i="8"/>
  <c r="J3" i="4"/>
  <c r="G1" i="7"/>
  <c r="E13" i="20"/>
  <c r="F21" i="17"/>
  <c r="F35" i="17" s="1"/>
  <c r="G7" i="17"/>
  <c r="G14" i="17" s="1"/>
  <c r="G21" i="17" s="1"/>
  <c r="D10" i="16"/>
  <c r="D12" i="16"/>
  <c r="G29" i="16"/>
  <c r="G36" i="16" s="1"/>
  <c r="H33" i="22"/>
  <c r="H41" i="22" s="1"/>
  <c r="E10" i="18"/>
  <c r="E12" i="18"/>
  <c r="G29" i="20"/>
  <c r="G36" i="20" s="1"/>
  <c r="E22" i="22"/>
  <c r="F6" i="22"/>
  <c r="G7" i="16"/>
  <c r="G14" i="16" s="1"/>
  <c r="G21" i="16" s="1"/>
  <c r="F21" i="16"/>
  <c r="F35" i="16" s="1"/>
  <c r="E54" i="6"/>
  <c r="D17" i="21"/>
  <c r="F35" i="6" s="1"/>
  <c r="E27" i="20"/>
  <c r="F21" i="20"/>
  <c r="F35" i="20" s="1"/>
  <c r="G7" i="20"/>
  <c r="G14" i="20" s="1"/>
  <c r="G21" i="20" s="1"/>
  <c r="H144" i="4"/>
  <c r="G146" i="4"/>
  <c r="F20" i="18"/>
  <c r="G6" i="18"/>
  <c r="G13" i="18" s="1"/>
  <c r="G20" i="18" s="1"/>
  <c r="G28" i="18"/>
  <c r="G35" i="18" s="1"/>
  <c r="G22" i="12"/>
  <c r="H36" i="8" s="1"/>
  <c r="D24" i="20"/>
  <c r="I128" i="4"/>
  <c r="I127" i="4" s="1"/>
  <c r="I129" i="4" s="1"/>
  <c r="G115" i="4"/>
  <c r="H114" i="4"/>
  <c r="H113" i="4" s="1"/>
  <c r="G116" i="4"/>
  <c r="F52" i="4"/>
  <c r="F77" i="4"/>
  <c r="F14" i="12" l="1"/>
  <c r="G45" i="6" s="1"/>
  <c r="G37" i="8"/>
  <c r="G24" i="23" s="1"/>
  <c r="F34" i="19"/>
  <c r="G27" i="19" s="1"/>
  <c r="G34" i="19" s="1"/>
  <c r="H145" i="4"/>
  <c r="D19" i="21"/>
  <c r="D24" i="21" s="1"/>
  <c r="D13" i="22"/>
  <c r="D19" i="22" s="1"/>
  <c r="E12" i="6" s="1"/>
  <c r="H123" i="4"/>
  <c r="G125" i="4"/>
  <c r="H122" i="4"/>
  <c r="I121" i="4"/>
  <c r="I120" i="4" s="1"/>
  <c r="G6" i="17"/>
  <c r="G13" i="17" s="1"/>
  <c r="G20" i="17" s="1"/>
  <c r="F20" i="17"/>
  <c r="F34" i="17" s="1"/>
  <c r="G117" i="4"/>
  <c r="G131" i="4"/>
  <c r="G132" i="4" s="1"/>
  <c r="D11" i="15"/>
  <c r="D13" i="15"/>
  <c r="H109" i="4"/>
  <c r="G111" i="4"/>
  <c r="C37" i="22"/>
  <c r="C27" i="22"/>
  <c r="E5" i="22"/>
  <c r="E11" i="22" s="1"/>
  <c r="E13" i="22"/>
  <c r="E5" i="14"/>
  <c r="E12" i="14" s="1"/>
  <c r="D19" i="14"/>
  <c r="C33" i="14"/>
  <c r="C24" i="14"/>
  <c r="F6" i="21"/>
  <c r="F13" i="21" s="1"/>
  <c r="E20" i="21"/>
  <c r="E34" i="21" s="1"/>
  <c r="F27" i="21" s="1"/>
  <c r="H110" i="4"/>
  <c r="E6" i="6"/>
  <c r="E18" i="23" s="1"/>
  <c r="F67" i="4"/>
  <c r="F65" i="4"/>
  <c r="E12" i="8" s="1"/>
  <c r="F34" i="18"/>
  <c r="E19" i="7"/>
  <c r="E10" i="20"/>
  <c r="F179" i="4"/>
  <c r="E52" i="6" s="1"/>
  <c r="H130" i="4"/>
  <c r="H131" i="4" s="1"/>
  <c r="H11" i="7"/>
  <c r="I11" i="23"/>
  <c r="E16" i="7"/>
  <c r="F37" i="8"/>
  <c r="F24" i="23" s="1"/>
  <c r="J173" i="4"/>
  <c r="I47" i="6" s="1"/>
  <c r="H47" i="6"/>
  <c r="H10" i="7"/>
  <c r="J60" i="4"/>
  <c r="J171" i="4"/>
  <c r="J176" i="4" s="1"/>
  <c r="I50" i="6" s="1"/>
  <c r="I176" i="4"/>
  <c r="H50" i="6" s="1"/>
  <c r="D20" i="14"/>
  <c r="D17" i="14"/>
  <c r="F20" i="6" s="1"/>
  <c r="E6" i="14"/>
  <c r="E51" i="6"/>
  <c r="F181" i="4"/>
  <c r="G182" i="4" s="1"/>
  <c r="F5" i="20"/>
  <c r="E19" i="20"/>
  <c r="E33" i="20" s="1"/>
  <c r="F12" i="20"/>
  <c r="G9" i="12"/>
  <c r="G14" i="12" s="1"/>
  <c r="H45" i="6" s="1"/>
  <c r="G25" i="12"/>
  <c r="C38" i="16"/>
  <c r="E18" i="6" s="1"/>
  <c r="E19" i="6" s="1"/>
  <c r="D26" i="16"/>
  <c r="D31" i="16" s="1"/>
  <c r="G7" i="14"/>
  <c r="G14" i="14" s="1"/>
  <c r="G21" i="14" s="1"/>
  <c r="F21" i="14"/>
  <c r="F35" i="14" s="1"/>
  <c r="E12" i="21"/>
  <c r="E17" i="21" s="1"/>
  <c r="G35" i="6" s="1"/>
  <c r="G30" i="12"/>
  <c r="G16" i="7" s="1"/>
  <c r="G27" i="18"/>
  <c r="G34" i="18" s="1"/>
  <c r="I144" i="4"/>
  <c r="H146" i="4"/>
  <c r="I97" i="4"/>
  <c r="I96" i="4" s="1"/>
  <c r="J107" i="4"/>
  <c r="J106" i="4" s="1"/>
  <c r="J108" i="4" s="1"/>
  <c r="I108" i="4"/>
  <c r="G6" i="16"/>
  <c r="F20" i="16"/>
  <c r="G13" i="16"/>
  <c r="G20" i="16" s="1"/>
  <c r="G28" i="20"/>
  <c r="G35" i="20" s="1"/>
  <c r="E19" i="21"/>
  <c r="E24" i="21" s="1"/>
  <c r="G28" i="16"/>
  <c r="G35" i="16" s="1"/>
  <c r="E38" i="22"/>
  <c r="D17" i="16"/>
  <c r="F17" i="6" s="1"/>
  <c r="D19" i="16"/>
  <c r="E5" i="16"/>
  <c r="E10" i="16" s="1"/>
  <c r="G28" i="17"/>
  <c r="G35" i="17" s="1"/>
  <c r="F54" i="4"/>
  <c r="D7" i="7"/>
  <c r="E7" i="8" s="1"/>
  <c r="H7" i="22"/>
  <c r="G23" i="22"/>
  <c r="H15" i="22"/>
  <c r="H23" i="22" s="1"/>
  <c r="E26" i="18"/>
  <c r="E31" i="18" s="1"/>
  <c r="D38" i="18"/>
  <c r="F27" i="6" s="1"/>
  <c r="F28" i="6" s="1"/>
  <c r="G28" i="19"/>
  <c r="G35" i="19" s="1"/>
  <c r="C24" i="19"/>
  <c r="C33" i="19"/>
  <c r="E23" i="23"/>
  <c r="D17" i="7"/>
  <c r="J142" i="4"/>
  <c r="J141" i="4" s="1"/>
  <c r="I143" i="4"/>
  <c r="I135" i="4"/>
  <c r="I134" i="4" s="1"/>
  <c r="H136" i="4"/>
  <c r="H102" i="4"/>
  <c r="F27" i="16"/>
  <c r="F14" i="22"/>
  <c r="D12" i="17"/>
  <c r="E31" i="20"/>
  <c r="D12" i="19"/>
  <c r="F14" i="15"/>
  <c r="F5" i="18"/>
  <c r="F10" i="18" s="1"/>
  <c r="E17" i="18"/>
  <c r="G26" i="6" s="1"/>
  <c r="E19" i="18"/>
  <c r="E24" i="18" s="1"/>
  <c r="F17" i="7"/>
  <c r="G23" i="23"/>
  <c r="F6" i="20"/>
  <c r="F10" i="20" s="1"/>
  <c r="E20" i="20"/>
  <c r="E17" i="20"/>
  <c r="G32" i="6" s="1"/>
  <c r="H1" i="7"/>
  <c r="I1" i="8"/>
  <c r="I1" i="23"/>
  <c r="I2" i="6"/>
  <c r="C38" i="21"/>
  <c r="E36" i="6" s="1"/>
  <c r="E37" i="6" s="1"/>
  <c r="D26" i="21"/>
  <c r="D31" i="21" s="1"/>
  <c r="E22" i="7" s="1"/>
  <c r="G31" i="22"/>
  <c r="G39" i="22" s="1"/>
  <c r="H8" i="12"/>
  <c r="H24" i="12"/>
  <c r="C33" i="17"/>
  <c r="C24" i="17"/>
  <c r="F53" i="4" s="1"/>
  <c r="F55" i="4" s="1"/>
  <c r="F26" i="20"/>
  <c r="E24" i="23"/>
  <c r="E40" i="8"/>
  <c r="E32" i="23" s="1"/>
  <c r="G138" i="4"/>
  <c r="E7" i="7"/>
  <c r="F7" i="8" s="1"/>
  <c r="G54" i="4"/>
  <c r="I100" i="4"/>
  <c r="I99" i="4" s="1"/>
  <c r="H101" i="4"/>
  <c r="H103" i="4" s="1"/>
  <c r="G104" i="4"/>
  <c r="J128" i="4"/>
  <c r="J127" i="4" s="1"/>
  <c r="J129" i="4" s="1"/>
  <c r="H115" i="4"/>
  <c r="I114" i="4"/>
  <c r="H116" i="4"/>
  <c r="G118" i="4"/>
  <c r="F78" i="4"/>
  <c r="E13" i="8" s="1"/>
  <c r="E8" i="6"/>
  <c r="F88" i="4"/>
  <c r="D5" i="7"/>
  <c r="D21" i="22" l="1"/>
  <c r="D27" i="22" s="1"/>
  <c r="D13" i="7" s="1"/>
  <c r="E6" i="8" s="1"/>
  <c r="F34" i="16"/>
  <c r="I145" i="4"/>
  <c r="H37" i="8"/>
  <c r="H24" i="23" s="1"/>
  <c r="F5" i="21"/>
  <c r="F10" i="21" s="1"/>
  <c r="H132" i="4"/>
  <c r="I130" i="4"/>
  <c r="I131" i="4" s="1"/>
  <c r="E21" i="22"/>
  <c r="E27" i="22" s="1"/>
  <c r="E13" i="7" s="1"/>
  <c r="F6" i="8" s="1"/>
  <c r="E19" i="22"/>
  <c r="F12" i="6" s="1"/>
  <c r="F5" i="22"/>
  <c r="E6" i="15"/>
  <c r="E11" i="15" s="1"/>
  <c r="D18" i="15"/>
  <c r="F16" i="6" s="1"/>
  <c r="E13" i="15"/>
  <c r="H124" i="4"/>
  <c r="H111" i="4"/>
  <c r="I109" i="4"/>
  <c r="F20" i="21"/>
  <c r="F34" i="21" s="1"/>
  <c r="G6" i="21"/>
  <c r="G13" i="21" s="1"/>
  <c r="G20" i="21" s="1"/>
  <c r="C38" i="14"/>
  <c r="E21" i="6" s="1"/>
  <c r="E22" i="6" s="1"/>
  <c r="D26" i="14"/>
  <c r="D31" i="14" s="1"/>
  <c r="F5" i="14"/>
  <c r="E19" i="14"/>
  <c r="F12" i="14"/>
  <c r="D29" i="22"/>
  <c r="D35" i="22" s="1"/>
  <c r="D21" i="7" s="1"/>
  <c r="D23" i="7" s="1"/>
  <c r="C43" i="22"/>
  <c r="D13" i="6" s="1"/>
  <c r="D14" i="6" s="1"/>
  <c r="D5" i="6" s="1"/>
  <c r="D37" i="22"/>
  <c r="G27" i="17"/>
  <c r="G34" i="17" s="1"/>
  <c r="I122" i="4"/>
  <c r="J121" i="4"/>
  <c r="J120" i="4" s="1"/>
  <c r="J122" i="4" s="1"/>
  <c r="I110" i="4"/>
  <c r="E7" i="6"/>
  <c r="F68" i="4"/>
  <c r="F12" i="18"/>
  <c r="F19" i="18" s="1"/>
  <c r="F24" i="18" s="1"/>
  <c r="G28" i="14"/>
  <c r="G35" i="14" s="1"/>
  <c r="H25" i="12"/>
  <c r="H9" i="12"/>
  <c r="E18" i="7"/>
  <c r="G183" i="4"/>
  <c r="F54" i="6" s="1"/>
  <c r="E13" i="14"/>
  <c r="E10" i="14"/>
  <c r="D34" i="14"/>
  <c r="D24" i="14"/>
  <c r="E17" i="7"/>
  <c r="F23" i="23"/>
  <c r="H30" i="12"/>
  <c r="I37" i="8" s="1"/>
  <c r="I24" i="23" s="1"/>
  <c r="F19" i="20"/>
  <c r="F33" i="20" s="1"/>
  <c r="G26" i="20" s="1"/>
  <c r="G5" i="20"/>
  <c r="G12" i="20" s="1"/>
  <c r="G19" i="20" s="1"/>
  <c r="H14" i="12"/>
  <c r="I45" i="6" s="1"/>
  <c r="F13" i="20"/>
  <c r="G6" i="20" s="1"/>
  <c r="G10" i="20" s="1"/>
  <c r="I102" i="4"/>
  <c r="H104" i="4"/>
  <c r="I136" i="4"/>
  <c r="J135" i="4"/>
  <c r="J134" i="4" s="1"/>
  <c r="J143" i="4"/>
  <c r="G27" i="16"/>
  <c r="G34" i="16" s="1"/>
  <c r="J144" i="4"/>
  <c r="I146" i="4"/>
  <c r="J100" i="4"/>
  <c r="J99" i="4" s="1"/>
  <c r="I101" i="4"/>
  <c r="H137" i="4"/>
  <c r="H138" i="4" s="1"/>
  <c r="F33" i="6"/>
  <c r="F34" i="6" s="1"/>
  <c r="G139" i="4"/>
  <c r="E5" i="8"/>
  <c r="D6" i="7"/>
  <c r="H31" i="22"/>
  <c r="H39" i="22" s="1"/>
  <c r="E5" i="19"/>
  <c r="E10" i="19" s="1"/>
  <c r="D17" i="19"/>
  <c r="F29" i="6" s="1"/>
  <c r="E12" i="19"/>
  <c r="D19" i="19"/>
  <c r="D24" i="19" s="1"/>
  <c r="D19" i="17"/>
  <c r="D24" i="17" s="1"/>
  <c r="E5" i="17"/>
  <c r="E10" i="17" s="1"/>
  <c r="D17" i="17"/>
  <c r="F23" i="6" s="1"/>
  <c r="F30" i="22"/>
  <c r="J97" i="4"/>
  <c r="J96" i="4" s="1"/>
  <c r="D26" i="17"/>
  <c r="D31" i="17" s="1"/>
  <c r="C38" i="17"/>
  <c r="E24" i="6" s="1"/>
  <c r="E25" i="6" s="1"/>
  <c r="E24" i="20"/>
  <c r="F7" i="7" s="1"/>
  <c r="G7" i="8" s="1"/>
  <c r="E34" i="20"/>
  <c r="G7" i="15"/>
  <c r="F22" i="22"/>
  <c r="G6" i="22"/>
  <c r="C38" i="19"/>
  <c r="E30" i="6" s="1"/>
  <c r="E31" i="6" s="1"/>
  <c r="D26" i="19"/>
  <c r="D31" i="19" s="1"/>
  <c r="H23" i="23"/>
  <c r="G17" i="7"/>
  <c r="D24" i="16"/>
  <c r="D33" i="16"/>
  <c r="H117" i="4"/>
  <c r="H118" i="4" s="1"/>
  <c r="D33" i="21"/>
  <c r="E33" i="18"/>
  <c r="E12" i="16"/>
  <c r="F12" i="21"/>
  <c r="J130" i="4"/>
  <c r="J131" i="4" s="1"/>
  <c r="I132" i="4"/>
  <c r="I113" i="4"/>
  <c r="E10" i="23"/>
  <c r="F56" i="4"/>
  <c r="F71" i="4"/>
  <c r="F74" i="4"/>
  <c r="D9" i="7"/>
  <c r="F89" i="4"/>
  <c r="E18" i="8" s="1"/>
  <c r="E42" i="6"/>
  <c r="I103" i="4" l="1"/>
  <c r="H16" i="7"/>
  <c r="I23" i="23" s="1"/>
  <c r="F17" i="18"/>
  <c r="H26" i="6" s="1"/>
  <c r="F17" i="20"/>
  <c r="H32" i="6" s="1"/>
  <c r="G53" i="4"/>
  <c r="G33" i="20"/>
  <c r="G5" i="18"/>
  <c r="G10" i="18" s="1"/>
  <c r="F20" i="20"/>
  <c r="F24" i="20" s="1"/>
  <c r="I116" i="4"/>
  <c r="D33" i="14"/>
  <c r="E43" i="8"/>
  <c r="D15" i="6"/>
  <c r="F19" i="14"/>
  <c r="G5" i="14"/>
  <c r="G12" i="14" s="1"/>
  <c r="G19" i="14" s="1"/>
  <c r="H125" i="4"/>
  <c r="I123" i="4"/>
  <c r="I124" i="4" s="1"/>
  <c r="F13" i="22"/>
  <c r="F11" i="22"/>
  <c r="F19" i="7" s="1"/>
  <c r="J109" i="4"/>
  <c r="J110" i="4" s="1"/>
  <c r="I111" i="4"/>
  <c r="E29" i="22"/>
  <c r="E35" i="22" s="1"/>
  <c r="E21" i="7" s="1"/>
  <c r="D43" i="22"/>
  <c r="E13" i="6" s="1"/>
  <c r="E14" i="6" s="1"/>
  <c r="E37" i="22"/>
  <c r="E26" i="14"/>
  <c r="E33" i="14" s="1"/>
  <c r="G27" i="21"/>
  <c r="G34" i="21" s="1"/>
  <c r="E18" i="15"/>
  <c r="G16" i="6" s="1"/>
  <c r="F6" i="15"/>
  <c r="D12" i="7"/>
  <c r="D14" i="7" s="1"/>
  <c r="E8" i="8"/>
  <c r="E12" i="17"/>
  <c r="G13" i="20"/>
  <c r="G20" i="20" s="1"/>
  <c r="G24" i="20" s="1"/>
  <c r="E27" i="14"/>
  <c r="E31" i="14" s="1"/>
  <c r="D38" i="14"/>
  <c r="F21" i="6" s="1"/>
  <c r="F22" i="6" s="1"/>
  <c r="E20" i="14"/>
  <c r="E24" i="14" s="1"/>
  <c r="F6" i="14"/>
  <c r="F10" i="14" s="1"/>
  <c r="E17" i="14"/>
  <c r="G20" i="6" s="1"/>
  <c r="G14" i="15"/>
  <c r="J145" i="4"/>
  <c r="J146" i="4" s="1"/>
  <c r="J102" i="4"/>
  <c r="I104" i="4"/>
  <c r="J136" i="4"/>
  <c r="E19" i="16"/>
  <c r="E24" i="16" s="1"/>
  <c r="F5" i="16"/>
  <c r="F10" i="16" s="1"/>
  <c r="E17" i="16"/>
  <c r="G17" i="6" s="1"/>
  <c r="E26" i="16"/>
  <c r="E31" i="16" s="1"/>
  <c r="D38" i="16"/>
  <c r="F18" i="6" s="1"/>
  <c r="F19" i="6" s="1"/>
  <c r="F27" i="20"/>
  <c r="F31" i="20" s="1"/>
  <c r="E38" i="20"/>
  <c r="E19" i="19"/>
  <c r="E24" i="19" s="1"/>
  <c r="F5" i="19"/>
  <c r="F10" i="19" s="1"/>
  <c r="E17" i="19"/>
  <c r="G29" i="6" s="1"/>
  <c r="G14" i="22"/>
  <c r="E38" i="6"/>
  <c r="E20" i="7"/>
  <c r="E23" i="7" s="1"/>
  <c r="F38" i="22"/>
  <c r="H54" i="4"/>
  <c r="G12" i="18"/>
  <c r="G5" i="21"/>
  <c r="G10" i="21" s="1"/>
  <c r="F17" i="21"/>
  <c r="H35" i="6" s="1"/>
  <c r="F19" i="21"/>
  <c r="F24" i="21" s="1"/>
  <c r="I54" i="4" s="1"/>
  <c r="E38" i="18"/>
  <c r="G27" i="6" s="1"/>
  <c r="G28" i="6" s="1"/>
  <c r="F26" i="18"/>
  <c r="F31" i="18" s="1"/>
  <c r="E26" i="21"/>
  <c r="E31" i="21" s="1"/>
  <c r="F22" i="7" s="1"/>
  <c r="D38" i="21"/>
  <c r="F36" i="6" s="1"/>
  <c r="F37" i="6" s="1"/>
  <c r="E6" i="7"/>
  <c r="F5" i="8"/>
  <c r="F5" i="17"/>
  <c r="F10" i="17" s="1"/>
  <c r="E17" i="17"/>
  <c r="G23" i="6" s="1"/>
  <c r="E19" i="17"/>
  <c r="E24" i="17" s="1"/>
  <c r="G33" i="6"/>
  <c r="G34" i="6" s="1"/>
  <c r="I137" i="4"/>
  <c r="H139" i="4"/>
  <c r="J101" i="4"/>
  <c r="G7" i="7"/>
  <c r="H7" i="8" s="1"/>
  <c r="D33" i="19"/>
  <c r="D33" i="17"/>
  <c r="J132" i="4"/>
  <c r="I115" i="4"/>
  <c r="J114" i="4"/>
  <c r="J111" i="4"/>
  <c r="F72" i="4"/>
  <c r="E15" i="8" s="1"/>
  <c r="F79" i="4"/>
  <c r="E14" i="23" s="1"/>
  <c r="E10" i="6"/>
  <c r="F75" i="4"/>
  <c r="E14" i="8" s="1"/>
  <c r="E9" i="6"/>
  <c r="E20" i="23"/>
  <c r="H17" i="7" l="1"/>
  <c r="J103" i="4"/>
  <c r="J104" i="4" s="1"/>
  <c r="G17" i="20"/>
  <c r="I32" i="6" s="1"/>
  <c r="E25" i="23"/>
  <c r="E4" i="8"/>
  <c r="E10" i="8" s="1"/>
  <c r="E30" i="23" s="1"/>
  <c r="D24" i="7"/>
  <c r="F165" i="4" s="1"/>
  <c r="F167" i="4" s="1"/>
  <c r="F26" i="14"/>
  <c r="F33" i="14" s="1"/>
  <c r="F13" i="15"/>
  <c r="F11" i="15"/>
  <c r="E43" i="22"/>
  <c r="F13" i="6" s="1"/>
  <c r="F14" i="6" s="1"/>
  <c r="F29" i="22"/>
  <c r="G5" i="22"/>
  <c r="F21" i="22"/>
  <c r="F27" i="22" s="1"/>
  <c r="F13" i="7" s="1"/>
  <c r="G6" i="8" s="1"/>
  <c r="F19" i="22"/>
  <c r="G12" i="6" s="1"/>
  <c r="F34" i="20"/>
  <c r="G27" i="20" s="1"/>
  <c r="G31" i="20" s="1"/>
  <c r="J123" i="4"/>
  <c r="I125" i="4"/>
  <c r="J124" i="4"/>
  <c r="J125" i="4" s="1"/>
  <c r="D31" i="23"/>
  <c r="D33" i="23" s="1"/>
  <c r="D36" i="23" s="1"/>
  <c r="D40" i="6"/>
  <c r="E21" i="8"/>
  <c r="E32" i="8" s="1"/>
  <c r="E31" i="23" s="1"/>
  <c r="F12" i="19"/>
  <c r="F19" i="19" s="1"/>
  <c r="F24" i="19" s="1"/>
  <c r="F13" i="14"/>
  <c r="E34" i="14"/>
  <c r="E26" i="17"/>
  <c r="E31" i="17" s="1"/>
  <c r="D38" i="17"/>
  <c r="F24" i="6" s="1"/>
  <c r="F25" i="6" s="1"/>
  <c r="E26" i="19"/>
  <c r="E31" i="19" s="1"/>
  <c r="D38" i="19"/>
  <c r="F30" i="6" s="1"/>
  <c r="F31" i="6" s="1"/>
  <c r="G17" i="18"/>
  <c r="I26" i="6" s="1"/>
  <c r="G19" i="18"/>
  <c r="G24" i="18" s="1"/>
  <c r="G30" i="22"/>
  <c r="F38" i="20"/>
  <c r="I138" i="4"/>
  <c r="H53" i="4"/>
  <c r="G22" i="22"/>
  <c r="H6" i="22"/>
  <c r="E19" i="23"/>
  <c r="F12" i="17"/>
  <c r="E33" i="21"/>
  <c r="F33" i="18"/>
  <c r="G12" i="21"/>
  <c r="E33" i="16"/>
  <c r="F12" i="16"/>
  <c r="I117" i="4"/>
  <c r="J113" i="4"/>
  <c r="F17" i="19" l="1"/>
  <c r="H29" i="6" s="1"/>
  <c r="F20" i="7"/>
  <c r="G5" i="19"/>
  <c r="G10" i="19" s="1"/>
  <c r="E42" i="8"/>
  <c r="E44" i="8" s="1"/>
  <c r="E5" i="6" s="1"/>
  <c r="E15" i="6" s="1"/>
  <c r="G12" i="19"/>
  <c r="G17" i="19" s="1"/>
  <c r="I29" i="6" s="1"/>
  <c r="G26" i="14"/>
  <c r="G33" i="14" s="1"/>
  <c r="D58" i="6"/>
  <c r="D43" i="23"/>
  <c r="F37" i="22"/>
  <c r="F35" i="22"/>
  <c r="F21" i="7" s="1"/>
  <c r="G13" i="22"/>
  <c r="G11" i="22"/>
  <c r="G19" i="7" s="1"/>
  <c r="G6" i="15"/>
  <c r="F18" i="15"/>
  <c r="H16" i="6" s="1"/>
  <c r="E33" i="23"/>
  <c r="E36" i="23" s="1"/>
  <c r="E33" i="17"/>
  <c r="F26" i="17" s="1"/>
  <c r="F31" i="17" s="1"/>
  <c r="E33" i="19"/>
  <c r="E38" i="19" s="1"/>
  <c r="G30" i="6" s="1"/>
  <c r="G31" i="6" s="1"/>
  <c r="E38" i="14"/>
  <c r="G21" i="6" s="1"/>
  <c r="G22" i="6" s="1"/>
  <c r="F27" i="14"/>
  <c r="F31" i="14" s="1"/>
  <c r="F17" i="14"/>
  <c r="H20" i="6" s="1"/>
  <c r="F20" i="14"/>
  <c r="F24" i="14" s="1"/>
  <c r="G6" i="14"/>
  <c r="G10" i="14" s="1"/>
  <c r="G19" i="21"/>
  <c r="G24" i="21" s="1"/>
  <c r="G17" i="21"/>
  <c r="I35" i="6" s="1"/>
  <c r="G5" i="17"/>
  <c r="G10" i="17" s="1"/>
  <c r="F17" i="17"/>
  <c r="H23" i="6" s="1"/>
  <c r="F19" i="17"/>
  <c r="F24" i="17" s="1"/>
  <c r="G5" i="8"/>
  <c r="F6" i="7"/>
  <c r="J137" i="4"/>
  <c r="H33" i="6"/>
  <c r="H34" i="6" s="1"/>
  <c r="J138" i="4"/>
  <c r="I139" i="4"/>
  <c r="E38" i="17"/>
  <c r="G24" i="6" s="1"/>
  <c r="G25" i="6" s="1"/>
  <c r="G34" i="20"/>
  <c r="G38" i="20" s="1"/>
  <c r="G38" i="22"/>
  <c r="G5" i="16"/>
  <c r="G10" i="16" s="1"/>
  <c r="F19" i="16"/>
  <c r="F24" i="16" s="1"/>
  <c r="G12" i="16"/>
  <c r="F17" i="16"/>
  <c r="H17" i="6" s="1"/>
  <c r="F26" i="16"/>
  <c r="F31" i="16" s="1"/>
  <c r="E38" i="16"/>
  <c r="G18" i="6" s="1"/>
  <c r="G19" i="6" s="1"/>
  <c r="G26" i="18"/>
  <c r="G31" i="18" s="1"/>
  <c r="F38" i="18"/>
  <c r="H27" i="6" s="1"/>
  <c r="H28" i="6" s="1"/>
  <c r="F26" i="21"/>
  <c r="F31" i="21" s="1"/>
  <c r="G22" i="7" s="1"/>
  <c r="E38" i="21"/>
  <c r="G36" i="6" s="1"/>
  <c r="G37" i="6" s="1"/>
  <c r="F26" i="19"/>
  <c r="F31" i="19" s="1"/>
  <c r="H14" i="22"/>
  <c r="F38" i="6"/>
  <c r="J115" i="4"/>
  <c r="J116" i="4"/>
  <c r="I118" i="4"/>
  <c r="D25" i="7"/>
  <c r="D26" i="7" s="1"/>
  <c r="F168" i="4"/>
  <c r="F43" i="8" l="1"/>
  <c r="G19" i="19"/>
  <c r="G24" i="19" s="1"/>
  <c r="I53" i="4"/>
  <c r="J117" i="4"/>
  <c r="J118" i="4" s="1"/>
  <c r="G13" i="15"/>
  <c r="G18" i="15" s="1"/>
  <c r="I16" i="6" s="1"/>
  <c r="G11" i="15"/>
  <c r="H5" i="22"/>
  <c r="G21" i="22"/>
  <c r="G27" i="22" s="1"/>
  <c r="G13" i="7" s="1"/>
  <c r="H6" i="8" s="1"/>
  <c r="G19" i="22"/>
  <c r="H12" i="6" s="1"/>
  <c r="G29" i="22"/>
  <c r="G35" i="22" s="1"/>
  <c r="G21" i="7" s="1"/>
  <c r="F43" i="22"/>
  <c r="G13" i="6" s="1"/>
  <c r="G14" i="6" s="1"/>
  <c r="F33" i="21"/>
  <c r="F38" i="21" s="1"/>
  <c r="H36" i="6" s="1"/>
  <c r="H37" i="6" s="1"/>
  <c r="F33" i="16"/>
  <c r="G26" i="16" s="1"/>
  <c r="G31" i="16" s="1"/>
  <c r="F33" i="17"/>
  <c r="F38" i="17" s="1"/>
  <c r="H24" i="6" s="1"/>
  <c r="H25" i="6" s="1"/>
  <c r="G12" i="17"/>
  <c r="G19" i="17" s="1"/>
  <c r="G24" i="17" s="1"/>
  <c r="G13" i="14"/>
  <c r="F34" i="14"/>
  <c r="H30" i="22"/>
  <c r="J54" i="4"/>
  <c r="H7" i="7"/>
  <c r="I7" i="8" s="1"/>
  <c r="F33" i="19"/>
  <c r="G33" i="18"/>
  <c r="G38" i="18" s="1"/>
  <c r="I27" i="6" s="1"/>
  <c r="I28" i="6" s="1"/>
  <c r="H22" i="22"/>
  <c r="H27" i="22" s="1"/>
  <c r="H13" i="7" s="1"/>
  <c r="I6" i="8" s="1"/>
  <c r="G26" i="21"/>
  <c r="G31" i="21" s="1"/>
  <c r="H22" i="7" s="1"/>
  <c r="G19" i="16"/>
  <c r="G24" i="16" s="1"/>
  <c r="G17" i="16"/>
  <c r="I17" i="6" s="1"/>
  <c r="I33" i="6"/>
  <c r="I34" i="6" s="1"/>
  <c r="J139" i="4"/>
  <c r="G20" i="7"/>
  <c r="G38" i="6"/>
  <c r="E40" i="6"/>
  <c r="E28" i="23" s="1"/>
  <c r="F180" i="4"/>
  <c r="E26" i="23"/>
  <c r="E43" i="6"/>
  <c r="E16" i="23" s="1"/>
  <c r="G169" i="4"/>
  <c r="F9" i="8" s="1"/>
  <c r="G26" i="17" l="1"/>
  <c r="G31" i="17" s="1"/>
  <c r="G17" i="17"/>
  <c r="I23" i="6" s="1"/>
  <c r="G6" i="7"/>
  <c r="H5" i="8"/>
  <c r="H13" i="22"/>
  <c r="H19" i="22" s="1"/>
  <c r="I12" i="6" s="1"/>
  <c r="H11" i="22"/>
  <c r="H19" i="7" s="1"/>
  <c r="G37" i="22"/>
  <c r="F38" i="16"/>
  <c r="H18" i="6" s="1"/>
  <c r="H19" i="6" s="1"/>
  <c r="F38" i="14"/>
  <c r="H21" i="6" s="1"/>
  <c r="H22" i="6" s="1"/>
  <c r="G27" i="14"/>
  <c r="G31" i="14" s="1"/>
  <c r="G20" i="14"/>
  <c r="G24" i="14" s="1"/>
  <c r="J53" i="4" s="1"/>
  <c r="G17" i="14"/>
  <c r="I20" i="6" s="1"/>
  <c r="G33" i="21"/>
  <c r="G38" i="21" s="1"/>
  <c r="I36" i="6" s="1"/>
  <c r="I37" i="6" s="1"/>
  <c r="G26" i="19"/>
  <c r="G31" i="19" s="1"/>
  <c r="H20" i="7" s="1"/>
  <c r="F38" i="19"/>
  <c r="H30" i="6" s="1"/>
  <c r="H31" i="6" s="1"/>
  <c r="G33" i="19"/>
  <c r="G38" i="19" s="1"/>
  <c r="I30" i="6" s="1"/>
  <c r="I31" i="6" s="1"/>
  <c r="G33" i="17"/>
  <c r="G38" i="17" s="1"/>
  <c r="I24" i="6" s="1"/>
  <c r="H38" i="22"/>
  <c r="G33" i="16"/>
  <c r="G38" i="16" s="1"/>
  <c r="I18" i="6" s="1"/>
  <c r="I19" i="6" s="1"/>
  <c r="E48" i="6"/>
  <c r="E22" i="23" s="1"/>
  <c r="G177" i="4"/>
  <c r="G178" i="4" s="1"/>
  <c r="E53" i="6"/>
  <c r="E55" i="6" s="1"/>
  <c r="E17" i="23"/>
  <c r="I25" i="6" l="1"/>
  <c r="H38" i="6"/>
  <c r="H29" i="22"/>
  <c r="H35" i="22" s="1"/>
  <c r="H21" i="7" s="1"/>
  <c r="G43" i="22"/>
  <c r="H13" i="6" s="1"/>
  <c r="H14" i="6" s="1"/>
  <c r="H6" i="7"/>
  <c r="I5" i="8"/>
  <c r="G34" i="14"/>
  <c r="G38" i="14" s="1"/>
  <c r="I21" i="6" s="1"/>
  <c r="I22" i="6" s="1"/>
  <c r="I38" i="6" s="1"/>
  <c r="F51" i="6"/>
  <c r="E56" i="6"/>
  <c r="E58" i="6" s="1"/>
  <c r="E21" i="23"/>
  <c r="F162" i="4"/>
  <c r="G164" i="4" s="1"/>
  <c r="E27" i="23"/>
  <c r="G186" i="4"/>
  <c r="G188" i="4" s="1"/>
  <c r="F38" i="8" s="1"/>
  <c r="F40" i="8" s="1"/>
  <c r="H37" i="22" l="1"/>
  <c r="H43" i="22" s="1"/>
  <c r="I13" i="6" s="1"/>
  <c r="I14" i="6" s="1"/>
  <c r="G179" i="4"/>
  <c r="F52" i="6" s="1"/>
  <c r="F32" i="23"/>
  <c r="G181" i="4" l="1"/>
  <c r="H182" i="4" s="1"/>
  <c r="H183" i="4" s="1"/>
  <c r="F18" i="7" l="1"/>
  <c r="F23" i="7" s="1"/>
  <c r="G54" i="6"/>
  <c r="G25" i="4" l="1"/>
  <c r="F8" i="23" s="1"/>
  <c r="G26" i="4"/>
  <c r="H26" i="4" l="1"/>
  <c r="H25" i="4"/>
  <c r="G8" i="23" s="1"/>
  <c r="G45" i="4"/>
  <c r="G51" i="4" s="1"/>
  <c r="G27" i="4"/>
  <c r="F9" i="23"/>
  <c r="G44" i="4"/>
  <c r="G46" i="4" l="1"/>
  <c r="G50" i="4"/>
  <c r="G30" i="4"/>
  <c r="E4" i="7" s="1"/>
  <c r="G64" i="4"/>
  <c r="E3" i="7"/>
  <c r="I26" i="4"/>
  <c r="I25" i="4"/>
  <c r="H8" i="23" s="1"/>
  <c r="G9" i="23"/>
  <c r="H45" i="4"/>
  <c r="H51" i="4" s="1"/>
  <c r="H27" i="4"/>
  <c r="H44" i="4"/>
  <c r="J25" i="4" l="1"/>
  <c r="I8" i="23" s="1"/>
  <c r="J26" i="4"/>
  <c r="F3" i="7"/>
  <c r="H30" i="4"/>
  <c r="F4" i="7" s="1"/>
  <c r="H64" i="4"/>
  <c r="H9" i="23"/>
  <c r="I45" i="4"/>
  <c r="I51" i="4" s="1"/>
  <c r="I44" i="4"/>
  <c r="I27" i="4"/>
  <c r="G67" i="4"/>
  <c r="G65" i="4"/>
  <c r="F12" i="8" s="1"/>
  <c r="F6" i="6"/>
  <c r="F18" i="23" s="1"/>
  <c r="G52" i="4"/>
  <c r="G77" i="4"/>
  <c r="H50" i="4"/>
  <c r="H46" i="4"/>
  <c r="G78" i="4" l="1"/>
  <c r="F13" i="8" s="1"/>
  <c r="F8" i="6"/>
  <c r="F7" i="6"/>
  <c r="G68" i="4"/>
  <c r="I50" i="4"/>
  <c r="I46" i="4"/>
  <c r="J45" i="4"/>
  <c r="J51" i="4" s="1"/>
  <c r="I9" i="23"/>
  <c r="J44" i="4"/>
  <c r="J27" i="4"/>
  <c r="H77" i="4"/>
  <c r="G8" i="6" s="1"/>
  <c r="H52" i="4"/>
  <c r="E5" i="7"/>
  <c r="E9" i="7" s="1"/>
  <c r="G88" i="4"/>
  <c r="G55" i="4"/>
  <c r="G3" i="7"/>
  <c r="I64" i="4"/>
  <c r="I30" i="4"/>
  <c r="G4" i="7" s="1"/>
  <c r="H67" i="4"/>
  <c r="H65" i="4"/>
  <c r="G12" i="8" s="1"/>
  <c r="G6" i="6"/>
  <c r="G18" i="23" s="1"/>
  <c r="I65" i="4" l="1"/>
  <c r="H12" i="8" s="1"/>
  <c r="H6" i="6"/>
  <c r="H18" i="23" s="1"/>
  <c r="I67" i="4"/>
  <c r="J50" i="4"/>
  <c r="J46" i="4"/>
  <c r="I52" i="4"/>
  <c r="I77" i="4"/>
  <c r="G7" i="6"/>
  <c r="H68" i="4"/>
  <c r="G56" i="4"/>
  <c r="G71" i="4"/>
  <c r="F10" i="23"/>
  <c r="G74" i="4"/>
  <c r="F42" i="6"/>
  <c r="F20" i="23" s="1"/>
  <c r="G89" i="4"/>
  <c r="F18" i="8" s="1"/>
  <c r="H88" i="4"/>
  <c r="F5" i="7"/>
  <c r="H55" i="4"/>
  <c r="H3" i="7"/>
  <c r="J64" i="4"/>
  <c r="J30" i="4"/>
  <c r="H4" i="7" s="1"/>
  <c r="E12" i="7"/>
  <c r="E14" i="7" s="1"/>
  <c r="F8" i="8"/>
  <c r="H78" i="4"/>
  <c r="G13" i="8" s="1"/>
  <c r="F4" i="8" l="1"/>
  <c r="F10" i="8" s="1"/>
  <c r="F25" i="23"/>
  <c r="E24" i="7"/>
  <c r="G165" i="4" s="1"/>
  <c r="G167" i="4" s="1"/>
  <c r="J67" i="4"/>
  <c r="I6" i="6"/>
  <c r="I18" i="23" s="1"/>
  <c r="H56" i="4"/>
  <c r="H74" i="4"/>
  <c r="G9" i="6" s="1"/>
  <c r="G10" i="23"/>
  <c r="H71" i="4"/>
  <c r="H72" i="4" s="1"/>
  <c r="G15" i="8" s="1"/>
  <c r="H89" i="4"/>
  <c r="G18" i="8" s="1"/>
  <c r="G42" i="6"/>
  <c r="G5" i="7"/>
  <c r="G9" i="7" s="1"/>
  <c r="I88" i="4"/>
  <c r="I55" i="4"/>
  <c r="J77" i="4"/>
  <c r="I8" i="6" s="1"/>
  <c r="J52" i="4"/>
  <c r="J65" i="4"/>
  <c r="I12" i="8" s="1"/>
  <c r="F9" i="7"/>
  <c r="G20" i="23"/>
  <c r="F9" i="6"/>
  <c r="G75" i="4"/>
  <c r="F14" i="8" s="1"/>
  <c r="F10" i="6"/>
  <c r="G72" i="4"/>
  <c r="F15" i="8" s="1"/>
  <c r="G79" i="4"/>
  <c r="F14" i="23" s="1"/>
  <c r="G8" i="8"/>
  <c r="F12" i="7"/>
  <c r="F14" i="7" s="1"/>
  <c r="I78" i="4"/>
  <c r="H13" i="8" s="1"/>
  <c r="H8" i="6"/>
  <c r="H7" i="6"/>
  <c r="I68" i="4"/>
  <c r="J78" i="4" l="1"/>
  <c r="I13" i="8" s="1"/>
  <c r="H75" i="4"/>
  <c r="G14" i="8" s="1"/>
  <c r="G21" i="8" s="1"/>
  <c r="G32" i="8" s="1"/>
  <c r="G31" i="23" s="1"/>
  <c r="G25" i="23"/>
  <c r="F24" i="7"/>
  <c r="H165" i="4" s="1"/>
  <c r="G4" i="8"/>
  <c r="F19" i="23"/>
  <c r="J88" i="4"/>
  <c r="J55" i="4"/>
  <c r="H5" i="7"/>
  <c r="I56" i="4"/>
  <c r="H10" i="23"/>
  <c r="I74" i="4"/>
  <c r="I71" i="4"/>
  <c r="I7" i="6"/>
  <c r="J68" i="4"/>
  <c r="G12" i="7"/>
  <c r="G14" i="7" s="1"/>
  <c r="H4" i="8" s="1"/>
  <c r="H8" i="8"/>
  <c r="F21" i="8"/>
  <c r="F32" i="8" s="1"/>
  <c r="F31" i="23" s="1"/>
  <c r="H42" i="6"/>
  <c r="H20" i="23" s="1"/>
  <c r="I89" i="4"/>
  <c r="H18" i="8" s="1"/>
  <c r="H79" i="4"/>
  <c r="G14" i="23" s="1"/>
  <c r="G10" i="6"/>
  <c r="G19" i="23" s="1"/>
  <c r="G168" i="4"/>
  <c r="E25" i="7"/>
  <c r="E26" i="7" s="1"/>
  <c r="F30" i="23"/>
  <c r="H25" i="23"/>
  <c r="F33" i="23" l="1"/>
  <c r="F36" i="23" s="1"/>
  <c r="F42" i="8"/>
  <c r="F44" i="8" s="1"/>
  <c r="F5" i="6" s="1"/>
  <c r="G43" i="8" s="1"/>
  <c r="G180" i="4"/>
  <c r="F26" i="23"/>
  <c r="H12" i="7"/>
  <c r="I8" i="8"/>
  <c r="I72" i="4"/>
  <c r="H15" i="8" s="1"/>
  <c r="I79" i="4"/>
  <c r="H14" i="23" s="1"/>
  <c r="H10" i="6"/>
  <c r="H9" i="7"/>
  <c r="J89" i="4"/>
  <c r="I18" i="8" s="1"/>
  <c r="I42" i="6"/>
  <c r="I20" i="23" s="1"/>
  <c r="H169" i="4"/>
  <c r="G9" i="8" s="1"/>
  <c r="G10" i="8" s="1"/>
  <c r="G30" i="23" s="1"/>
  <c r="G33" i="23" s="1"/>
  <c r="G36" i="23" s="1"/>
  <c r="F43" i="6"/>
  <c r="F48" i="6" s="1"/>
  <c r="F22" i="23" s="1"/>
  <c r="H9" i="6"/>
  <c r="H19" i="23" s="1"/>
  <c r="I75" i="4"/>
  <c r="H14" i="8" s="1"/>
  <c r="J56" i="4"/>
  <c r="J71" i="4"/>
  <c r="I10" i="23"/>
  <c r="J74" i="4"/>
  <c r="I9" i="6" s="1"/>
  <c r="H14" i="7" l="1"/>
  <c r="I4" i="8" s="1"/>
  <c r="F15" i="6"/>
  <c r="F17" i="23" s="1"/>
  <c r="H21" i="8"/>
  <c r="H32" i="8" s="1"/>
  <c r="H31" i="23" s="1"/>
  <c r="J79" i="4"/>
  <c r="I14" i="23" s="1"/>
  <c r="I10" i="6"/>
  <c r="I19" i="23" s="1"/>
  <c r="J75" i="4"/>
  <c r="I14" i="8" s="1"/>
  <c r="J72" i="4"/>
  <c r="I15" i="8" s="1"/>
  <c r="F53" i="6"/>
  <c r="F55" i="6" s="1"/>
  <c r="H177" i="4"/>
  <c r="I25" i="23" l="1"/>
  <c r="F16" i="23"/>
  <c r="F40" i="6"/>
  <c r="F28" i="23" s="1"/>
  <c r="G162" i="4"/>
  <c r="H164" i="4" s="1"/>
  <c r="H167" i="4" s="1"/>
  <c r="F56" i="6"/>
  <c r="F27" i="23"/>
  <c r="I21" i="8"/>
  <c r="I32" i="8" s="1"/>
  <c r="I31" i="23" s="1"/>
  <c r="H178" i="4"/>
  <c r="G51" i="6" s="1"/>
  <c r="H186" i="4"/>
  <c r="H188" i="4" s="1"/>
  <c r="F58" i="6" l="1"/>
  <c r="F21" i="23"/>
  <c r="G38" i="8"/>
  <c r="G40" i="8" s="1"/>
  <c r="H179" i="4"/>
  <c r="F25" i="7"/>
  <c r="F26" i="7" s="1"/>
  <c r="H168" i="4"/>
  <c r="I169" i="4" l="1"/>
  <c r="H9" i="8" s="1"/>
  <c r="H10" i="8" s="1"/>
  <c r="H30" i="23" s="1"/>
  <c r="H33" i="23" s="1"/>
  <c r="H36" i="23" s="1"/>
  <c r="G43" i="6"/>
  <c r="H181" i="4"/>
  <c r="I182" i="4" s="1"/>
  <c r="G52" i="6"/>
  <c r="G26" i="23"/>
  <c r="H180" i="4"/>
  <c r="G32" i="23"/>
  <c r="G42" i="8"/>
  <c r="G44" i="8" s="1"/>
  <c r="G5" i="6" s="1"/>
  <c r="G15" i="6" l="1"/>
  <c r="H43" i="8"/>
  <c r="G53" i="6"/>
  <c r="G55" i="6" s="1"/>
  <c r="I177" i="4"/>
  <c r="I178" i="4" s="1"/>
  <c r="H51" i="6" s="1"/>
  <c r="G48" i="6"/>
  <c r="G22" i="23" s="1"/>
  <c r="I183" i="4"/>
  <c r="H54" i="6" s="1"/>
  <c r="G18" i="7"/>
  <c r="G23" i="7" s="1"/>
  <c r="G24" i="7" s="1"/>
  <c r="I165" i="4" s="1"/>
  <c r="I186" i="4" l="1"/>
  <c r="I188" i="4" s="1"/>
  <c r="G56" i="6"/>
  <c r="H162" i="4"/>
  <c r="I164" i="4" s="1"/>
  <c r="I167" i="4" s="1"/>
  <c r="G27" i="23"/>
  <c r="G40" i="6"/>
  <c r="G28" i="23" s="1"/>
  <c r="G16" i="23"/>
  <c r="G17" i="23"/>
  <c r="H38" i="8" l="1"/>
  <c r="H40" i="8" s="1"/>
  <c r="I179" i="4"/>
  <c r="G21" i="23"/>
  <c r="I168" i="4"/>
  <c r="G25" i="7"/>
  <c r="G26" i="7" s="1"/>
  <c r="G58" i="6"/>
  <c r="I181" i="4" l="1"/>
  <c r="J182" i="4" s="1"/>
  <c r="H52" i="6"/>
  <c r="H42" i="8"/>
  <c r="H44" i="8" s="1"/>
  <c r="H5" i="6" s="1"/>
  <c r="H32" i="23"/>
  <c r="J169" i="4"/>
  <c r="I9" i="8" s="1"/>
  <c r="I10" i="8" s="1"/>
  <c r="I30" i="23" s="1"/>
  <c r="I33" i="23" s="1"/>
  <c r="D41" i="23" s="1"/>
  <c r="H43" i="6"/>
  <c r="H26" i="23"/>
  <c r="I180" i="4"/>
  <c r="I36" i="23" l="1"/>
  <c r="D40" i="23"/>
  <c r="D39" i="23"/>
  <c r="H15" i="6"/>
  <c r="H40" i="6" s="1"/>
  <c r="H28" i="23" s="1"/>
  <c r="I43" i="8"/>
  <c r="H18" i="7"/>
  <c r="H23" i="7" s="1"/>
  <c r="H24" i="7" s="1"/>
  <c r="J165" i="4" s="1"/>
  <c r="J183" i="4"/>
  <c r="I54" i="6" s="1"/>
  <c r="J177" i="4"/>
  <c r="J186" i="4" s="1"/>
  <c r="J188" i="4" s="1"/>
  <c r="I38" i="8" s="1"/>
  <c r="I40" i="8" s="1"/>
  <c r="H53" i="6"/>
  <c r="H55" i="6" s="1"/>
  <c r="H48" i="6"/>
  <c r="H22" i="23" s="1"/>
  <c r="H16" i="23" l="1"/>
  <c r="H17" i="23"/>
  <c r="I32" i="23"/>
  <c r="I42" i="8"/>
  <c r="I44" i="8" s="1"/>
  <c r="I5" i="6" s="1"/>
  <c r="I15" i="6" s="1"/>
  <c r="H21" i="23"/>
  <c r="H56" i="6"/>
  <c r="H58" i="6" s="1"/>
  <c r="I162" i="4"/>
  <c r="J164" i="4" s="1"/>
  <c r="J167" i="4" s="1"/>
  <c r="H27" i="23"/>
  <c r="J178" i="4"/>
  <c r="J179" i="4"/>
  <c r="I52" i="6" s="1"/>
  <c r="I40" i="6" l="1"/>
  <c r="J181" i="4"/>
  <c r="I51" i="6"/>
  <c r="J168" i="4"/>
  <c r="I43" i="6" s="1"/>
  <c r="H25" i="7"/>
  <c r="H26" i="7" s="1"/>
  <c r="I48" i="6" l="1"/>
  <c r="I22" i="23" s="1"/>
  <c r="I17" i="23"/>
  <c r="J180" i="4"/>
  <c r="I53" i="6" s="1"/>
  <c r="I55" i="6" s="1"/>
  <c r="J162" i="4" s="1"/>
  <c r="I28" i="23"/>
  <c r="I26" i="23"/>
  <c r="I16" i="23"/>
  <c r="I27" i="23" l="1"/>
  <c r="I21" i="23"/>
  <c r="I56" i="6"/>
  <c r="I58" i="6" s="1"/>
</calcChain>
</file>

<file path=xl/sharedStrings.xml><?xml version="1.0" encoding="utf-8"?>
<sst xmlns="http://schemas.openxmlformats.org/spreadsheetml/2006/main" count="874" uniqueCount="325">
  <si>
    <t>Un.</t>
  </si>
  <si>
    <t>%</t>
  </si>
  <si>
    <t>IPP</t>
  </si>
  <si>
    <t>Crecimiento PIB</t>
  </si>
  <si>
    <t>$</t>
  </si>
  <si>
    <t>DTF T.A.</t>
  </si>
  <si>
    <t>unid.</t>
  </si>
  <si>
    <t>Cuentas por cobrar</t>
  </si>
  <si>
    <t>días</t>
  </si>
  <si>
    <t>Rebaja</t>
  </si>
  <si>
    <t>% ventas</t>
  </si>
  <si>
    <t>Pronto pago</t>
  </si>
  <si>
    <t>Gastos de Ventas</t>
  </si>
  <si>
    <t>Gastos Administación</t>
  </si>
  <si>
    <t>Axi</t>
  </si>
  <si>
    <t>Depreciación Período</t>
  </si>
  <si>
    <t>Axi Depreciación acumulada</t>
  </si>
  <si>
    <t>Depreciación acumulada</t>
  </si>
  <si>
    <t>Valor neto</t>
  </si>
  <si>
    <t>Depreciación acum.</t>
  </si>
  <si>
    <t>Materia Prima</t>
  </si>
  <si>
    <t>Mano de Obra</t>
  </si>
  <si>
    <t>Depreciación</t>
  </si>
  <si>
    <t>Total</t>
  </si>
  <si>
    <t>Cuentas por Pagar</t>
  </si>
  <si>
    <t>Impuestos</t>
  </si>
  <si>
    <t>Patrimonio</t>
  </si>
  <si>
    <t>Renta Presuntiva</t>
  </si>
  <si>
    <t>Renta Liquida</t>
  </si>
  <si>
    <t>Capital Social</t>
  </si>
  <si>
    <t>Deuda</t>
  </si>
  <si>
    <t>Reserva Legal Período</t>
  </si>
  <si>
    <t>Reserva Legal Acumulada</t>
  </si>
  <si>
    <t>Utilidades Retenidas</t>
  </si>
  <si>
    <t>Utilidades del Ejercicio</t>
  </si>
  <si>
    <t>Base Revalorización</t>
  </si>
  <si>
    <t>Revalorizacion patrimonio período</t>
  </si>
  <si>
    <t>Revalorizacion patrimonio acumulado</t>
  </si>
  <si>
    <t>TOTAL PATRIMONIO</t>
  </si>
  <si>
    <t>Dividendos</t>
  </si>
  <si>
    <t>PARAMETRO</t>
  </si>
  <si>
    <t>VALOR</t>
  </si>
  <si>
    <t>EXPLICACION</t>
  </si>
  <si>
    <t>Gracia</t>
  </si>
  <si>
    <t>Plazo</t>
  </si>
  <si>
    <t>Tasa en pesos</t>
  </si>
  <si>
    <t>Puntos por encima del DTF</t>
  </si>
  <si>
    <t>BALANCE GENERAL</t>
  </si>
  <si>
    <t>Efectivo</t>
  </si>
  <si>
    <t>Cuentas X Cobrar</t>
  </si>
  <si>
    <t>Total Activo Corriente:</t>
  </si>
  <si>
    <t>Depreciación Acumulada Planta</t>
  </si>
  <si>
    <t>Maquinaria y Equipo</t>
  </si>
  <si>
    <t>Total Activos Fijos:</t>
  </si>
  <si>
    <t>Impuestos X Pagar</t>
  </si>
  <si>
    <t>Obligaciones Financieras</t>
  </si>
  <si>
    <t>Otros pasivos a LP</t>
  </si>
  <si>
    <t>Revalorizacion patrimonio</t>
  </si>
  <si>
    <t>CUADRE</t>
  </si>
  <si>
    <t>ESTADO DE RESULTADOS</t>
  </si>
  <si>
    <t>Ventas</t>
  </si>
  <si>
    <t>Devoluciones y rebajas en ventas</t>
  </si>
  <si>
    <t>Utilidad Bruta</t>
  </si>
  <si>
    <t>Gasto de Ventas</t>
  </si>
  <si>
    <t>Gastos de Administracion</t>
  </si>
  <si>
    <t>Utilidad Operativa</t>
  </si>
  <si>
    <t>Otros ingresos</t>
  </si>
  <si>
    <t xml:space="preserve"> Intereses</t>
  </si>
  <si>
    <t>Otros ingresos y egresos</t>
  </si>
  <si>
    <t xml:space="preserve"> Revalorización de Patrimonio</t>
  </si>
  <si>
    <t xml:space="preserve"> Ajuste Activos no Monetarios</t>
  </si>
  <si>
    <t xml:space="preserve"> Ajuste Depreciación Acumulada</t>
  </si>
  <si>
    <t>Total Corrección Monetaria</t>
  </si>
  <si>
    <t>Utilidad antes de impuestos</t>
  </si>
  <si>
    <t>Utilidad Neta Final</t>
  </si>
  <si>
    <t>FLUJO DE CAJA</t>
  </si>
  <si>
    <t>Flujo de Caja Operativo</t>
  </si>
  <si>
    <t>Neto Flujo de Caja Operativo</t>
  </si>
  <si>
    <t>Flujo de Caja Inversión</t>
  </si>
  <si>
    <t>Variación del Capital de Trabajo</t>
  </si>
  <si>
    <t>Neto Flujo de Caja Inversión</t>
  </si>
  <si>
    <t>Flujo de Caja Financiamiento</t>
  </si>
  <si>
    <t>Amortizaciones Pasivos Largo Plazo</t>
  </si>
  <si>
    <t>Intereses Pagados</t>
  </si>
  <si>
    <t>Dividendos Pagados</t>
  </si>
  <si>
    <t>Capital</t>
  </si>
  <si>
    <t>Neto Flujo de Caja Financiamiento</t>
  </si>
  <si>
    <t>Neto Periodo</t>
  </si>
  <si>
    <t>Saldo anterior</t>
  </si>
  <si>
    <t>Saldo siguiente</t>
  </si>
  <si>
    <t>Nueva Deuda Final año</t>
  </si>
  <si>
    <t xml:space="preserve"> Obligación 0</t>
  </si>
  <si>
    <t xml:space="preserve"> Obligación 1</t>
  </si>
  <si>
    <t xml:space="preserve"> Obligación 2</t>
  </si>
  <si>
    <t xml:space="preserve"> Obligación 3</t>
  </si>
  <si>
    <t xml:space="preserve"> Obligación 4</t>
  </si>
  <si>
    <t xml:space="preserve"> Obligación 5</t>
  </si>
  <si>
    <t>Total Saldo Deuda</t>
  </si>
  <si>
    <t>Total Amortización</t>
  </si>
  <si>
    <t>Total Intereses</t>
  </si>
  <si>
    <t>DTF EA</t>
  </si>
  <si>
    <t>Saldo Deuda Final</t>
  </si>
  <si>
    <t>Amortización Deuda</t>
  </si>
  <si>
    <t>Inversiones al inicio del período</t>
  </si>
  <si>
    <t>Inversión 1</t>
  </si>
  <si>
    <t>Inversión 2</t>
  </si>
  <si>
    <t>Inversión 3</t>
  </si>
  <si>
    <t>Inversión 4</t>
  </si>
  <si>
    <t>Inversión 5</t>
  </si>
  <si>
    <t>Total Axi</t>
  </si>
  <si>
    <t>Inversión Ajustada</t>
  </si>
  <si>
    <t>Total Inversiones Ajustadas</t>
  </si>
  <si>
    <t>Total Depreciación período</t>
  </si>
  <si>
    <t>Axi Depreciación</t>
  </si>
  <si>
    <t>Total Axi Depreciación</t>
  </si>
  <si>
    <t>Depreciación Acumulada</t>
  </si>
  <si>
    <t>Total Depreciación Acumulada</t>
  </si>
  <si>
    <t>DTF T.A. + puntos</t>
  </si>
  <si>
    <t>Materia Prima y M.O.</t>
  </si>
  <si>
    <t>Margen Bruto</t>
  </si>
  <si>
    <t>Utilidad Operacional</t>
  </si>
  <si>
    <t>Cartera Clientes</t>
  </si>
  <si>
    <t>Cartera Clientes (Var.)</t>
  </si>
  <si>
    <t>Desembolsos Pasivo Largo Plazo</t>
  </si>
  <si>
    <t>Impuestos (35%)</t>
  </si>
  <si>
    <t>Terrenos</t>
  </si>
  <si>
    <t>Valor Ajustado</t>
  </si>
  <si>
    <t>Construcciones y Edificios</t>
  </si>
  <si>
    <t>Maquinaria y Equipo de Operación</t>
  </si>
  <si>
    <t>Equipo de Transporte</t>
  </si>
  <si>
    <t>PAGG</t>
  </si>
  <si>
    <t>Construcciones y Edificaciones</t>
  </si>
  <si>
    <t>Muebles y Enseres</t>
  </si>
  <si>
    <t>Vida útil (años)</t>
  </si>
  <si>
    <t>Equipo de Oficina</t>
  </si>
  <si>
    <t>Provisión Cuentas por Cobrar</t>
  </si>
  <si>
    <t>Provisiones</t>
  </si>
  <si>
    <t>Depreciaciones</t>
  </si>
  <si>
    <t>Provisión Período</t>
  </si>
  <si>
    <t>Inventarios Materias Primas e Insumos</t>
  </si>
  <si>
    <t>Inventarios Producto Terminado</t>
  </si>
  <si>
    <t>Inventarios de Producto en Proceso</t>
  </si>
  <si>
    <t>días compras</t>
  </si>
  <si>
    <t>días costo</t>
  </si>
  <si>
    <t>Semovientes pie de cria</t>
  </si>
  <si>
    <t>Semovientes pie de Cria</t>
  </si>
  <si>
    <t>Cultivos Permanentes</t>
  </si>
  <si>
    <t>Otros Pasivos</t>
  </si>
  <si>
    <t>Pasivo</t>
  </si>
  <si>
    <t>Obligacion Fondo Emprender (Contingente)</t>
  </si>
  <si>
    <t>Variacion Cuentas por Cobrar</t>
  </si>
  <si>
    <t>Variacion Inv. Materias Primas e insumos3</t>
  </si>
  <si>
    <t>Variacion Inv. Prod. En Proceso</t>
  </si>
  <si>
    <t>Variacion Inv. Prod. Terminados</t>
  </si>
  <si>
    <t>Variación Cuentas por Pagar</t>
  </si>
  <si>
    <t>Precio Promedio</t>
  </si>
  <si>
    <t>Variables Macroeconómicas</t>
  </si>
  <si>
    <t>Rebajas en Ventas</t>
  </si>
  <si>
    <t>Gastos Operacionales</t>
  </si>
  <si>
    <t>Inventarios</t>
  </si>
  <si>
    <t>Capital de Trabajo</t>
  </si>
  <si>
    <t>Ventas, Costos y Gastos</t>
  </si>
  <si>
    <t>Rotación Cartera Clientes</t>
  </si>
  <si>
    <t>Invent. Prod. Final Rotación</t>
  </si>
  <si>
    <t>Invent. Prod. Final</t>
  </si>
  <si>
    <t>Invent. Prod. Final Variación</t>
  </si>
  <si>
    <t xml:space="preserve">Invent. Prod. en Proceso Rotación </t>
  </si>
  <si>
    <t>Invent. Prod. Proceso</t>
  </si>
  <si>
    <t>Invent. Prod. Proceso Variación</t>
  </si>
  <si>
    <t xml:space="preserve">Invent. Materia Prima Rotación </t>
  </si>
  <si>
    <t>Invent. Materia Prima</t>
  </si>
  <si>
    <t>Invent. Materia Prima Variación</t>
  </si>
  <si>
    <t>Activos iniciales</t>
  </si>
  <si>
    <t>Equipos de Oficina</t>
  </si>
  <si>
    <t>Total Inversiones</t>
  </si>
  <si>
    <t>Capital Socios</t>
  </si>
  <si>
    <t>Obligaciones Fondo Emprender</t>
  </si>
  <si>
    <t>Inversión en Terrenos</t>
  </si>
  <si>
    <t>Inversión Activos Fijos</t>
  </si>
  <si>
    <t>Construcciones</t>
  </si>
  <si>
    <t>Inversión en Construcciones</t>
  </si>
  <si>
    <t>Inversión en Maquinaria y Equipo</t>
  </si>
  <si>
    <t>Inversión en Equipos de Oficina</t>
  </si>
  <si>
    <t>Inversión en Muebles</t>
  </si>
  <si>
    <t>Inversión en Equipo de Transporte</t>
  </si>
  <si>
    <t>Transporte</t>
  </si>
  <si>
    <t>Muebles</t>
  </si>
  <si>
    <t>Oficina</t>
  </si>
  <si>
    <t>Otros</t>
  </si>
  <si>
    <t>Semovientes</t>
  </si>
  <si>
    <t>Amortización Período</t>
  </si>
  <si>
    <t>Axi Amortización acumulada</t>
  </si>
  <si>
    <t>Amortización acum.</t>
  </si>
  <si>
    <t xml:space="preserve"> Depreciación Acumulada</t>
  </si>
  <si>
    <t>Amortización</t>
  </si>
  <si>
    <t>Ajuste Amortización Acumulada</t>
  </si>
  <si>
    <t>Axi Amortización</t>
  </si>
  <si>
    <t>Amortización Acumulada</t>
  </si>
  <si>
    <t>Inversión en Semovientes</t>
  </si>
  <si>
    <t>Total Amortización Acumulada</t>
  </si>
  <si>
    <t>Total Axi Amortización</t>
  </si>
  <si>
    <t>Total Amortización período</t>
  </si>
  <si>
    <t>Inversión Cultivos Permanentes</t>
  </si>
  <si>
    <t>Permanentes</t>
  </si>
  <si>
    <t>Utilidades Repartibles</t>
  </si>
  <si>
    <t>Renta</t>
  </si>
  <si>
    <t>Impuesto Renta</t>
  </si>
  <si>
    <t>Impuestos por Pagar</t>
  </si>
  <si>
    <t>Pago de Impuesto Renta</t>
  </si>
  <si>
    <t xml:space="preserve"> Agotamiento Acumulada</t>
  </si>
  <si>
    <t>Total Inventario</t>
  </si>
  <si>
    <t>Otros Activos</t>
  </si>
  <si>
    <t>Variación</t>
  </si>
  <si>
    <t>Inversión Otros Activos</t>
  </si>
  <si>
    <t>Estructura de Capital</t>
  </si>
  <si>
    <t>Capital Adicional Socios</t>
  </si>
  <si>
    <t>Total Otros Activos Fijos</t>
  </si>
  <si>
    <t>Cuentas X Pagar Proveedores</t>
  </si>
  <si>
    <t>Cuentas por Pagar Proveedores</t>
  </si>
  <si>
    <t>Cuentas por Pagar Proveedores (Var.)</t>
  </si>
  <si>
    <t>Acreedores Varios</t>
  </si>
  <si>
    <t>Acreedores Varios (Var.)</t>
  </si>
  <si>
    <t>Variación Acreedores Varios</t>
  </si>
  <si>
    <t>Otros Pasivos (Var.)</t>
  </si>
  <si>
    <t>Variación Otros Pasivos</t>
  </si>
  <si>
    <t>Anticipos y Otras Cuentas por Cobrar</t>
  </si>
  <si>
    <t>Anticipos y Otras Cuentas por Cobar</t>
  </si>
  <si>
    <t>Anticipos y Otras Cuentas por Cobar (Var.)</t>
  </si>
  <si>
    <t>Var. Anticipos y Otros Cuentas por Cobrar</t>
  </si>
  <si>
    <t>Gastos Anticipados</t>
  </si>
  <si>
    <t>Inversión 0</t>
  </si>
  <si>
    <t>Agotamiento</t>
  </si>
  <si>
    <t>Amortización Gastos</t>
  </si>
  <si>
    <t>Ajuste Agotamiento Acumulada</t>
  </si>
  <si>
    <t>Materia Prima, Mano de Obra</t>
  </si>
  <si>
    <t>Amortización (años)</t>
  </si>
  <si>
    <t>Agotamiento (años)</t>
  </si>
  <si>
    <t>Acreedores Gastos Anticipados(Var.)</t>
  </si>
  <si>
    <t>Gastos durante el período</t>
  </si>
  <si>
    <t xml:space="preserve">  Supuestos Macroeconómicos  </t>
  </si>
  <si>
    <t xml:space="preserve">  Variación Anual IPC     </t>
  </si>
  <si>
    <t xml:space="preserve">  Devaluación     </t>
  </si>
  <si>
    <t xml:space="preserve">  Variación PIB     </t>
  </si>
  <si>
    <t xml:space="preserve">  DTF ATA     </t>
  </si>
  <si>
    <t xml:space="preserve">  Supuestos Operativos  </t>
  </si>
  <si>
    <t xml:space="preserve">  Variación precios     </t>
  </si>
  <si>
    <t xml:space="preserve">  Variación Cantidades vendidas     </t>
  </si>
  <si>
    <t xml:space="preserve">  Variación costos de producción     </t>
  </si>
  <si>
    <t xml:space="preserve">  Variación Gastos Administrativos     </t>
  </si>
  <si>
    <t xml:space="preserve">  Rotación Cartera (días)     </t>
  </si>
  <si>
    <t xml:space="preserve">  Rotación Proveedores (días)     </t>
  </si>
  <si>
    <t xml:space="preserve">  Rotación inventarios (días)     </t>
  </si>
  <si>
    <t xml:space="preserve">  Indicadores Financieros Proyectados </t>
  </si>
  <si>
    <t xml:space="preserve">  Liquidez - Razón Corriente       </t>
  </si>
  <si>
    <t xml:space="preserve">  Prueba Acida       </t>
  </si>
  <si>
    <t xml:space="preserve">  Rotacion cartera (días),       </t>
  </si>
  <si>
    <t xml:space="preserve">  Rotacion Proveedores (días)       </t>
  </si>
  <si>
    <t xml:space="preserve">  Nivel de Endeudamiento Total       </t>
  </si>
  <si>
    <t xml:space="preserve">  Concentración Corto Plazo       </t>
  </si>
  <si>
    <t xml:space="preserve">  Ebitda / Gastos Financieros       </t>
  </si>
  <si>
    <t xml:space="preserve">  Ebitda / Servicio de Deuda       </t>
  </si>
  <si>
    <t xml:space="preserve">  Rentabilidad Operacional       </t>
  </si>
  <si>
    <t xml:space="preserve">  Rentabilidad Neta       </t>
  </si>
  <si>
    <t xml:space="preserve">  Rentabilidad Patrimonio       </t>
  </si>
  <si>
    <t xml:space="preserve">  Rentabilidad del Activo       </t>
  </si>
  <si>
    <t xml:space="preserve">Flujo de Caja y Rentabilidad  </t>
  </si>
  <si>
    <t xml:space="preserve">  Flujo de Operación     </t>
  </si>
  <si>
    <t xml:space="preserve">  Flujo de Inversión     </t>
  </si>
  <si>
    <t xml:space="preserve">  Flujo de Financiación     </t>
  </si>
  <si>
    <t xml:space="preserve">  Flujo de caja para evaluación     </t>
  </si>
  <si>
    <t xml:space="preserve">  Tasa de descuento Utilizada     </t>
  </si>
  <si>
    <t xml:space="preserve">  Flujo de caja descontado     </t>
  </si>
  <si>
    <t xml:space="preserve">   Criterios de Decisión</t>
  </si>
  <si>
    <t xml:space="preserve"> Tasa mínima de rendimiento a la que aspira el emprendedor </t>
  </si>
  <si>
    <t xml:space="preserve"> TIR (Tasa Interna de Retorno) </t>
  </si>
  <si>
    <t xml:space="preserve"> VAN (Valor actual neto) </t>
  </si>
  <si>
    <t xml:space="preserve"> PRI (Periodo de recuperación de la inversión)  </t>
  </si>
  <si>
    <t xml:space="preserve"> Duración de la etapa improductiva del negocio ( fase de implementación).en meses  </t>
  </si>
  <si>
    <t xml:space="preserve"> Nivel de endeudamiento inicial del negocio, teniendo en cuenta los recursos del fondo emprender. ( AFE/AT)  </t>
  </si>
  <si>
    <t xml:space="preserve"> Periodo en el cual se plantea la primera expansión del negocio ( Indique el mes )  </t>
  </si>
  <si>
    <t xml:space="preserve"> Periodo en el cual se plantea la segunda expansión del negocio ( Indique el mes ) </t>
  </si>
  <si>
    <t>Devaluación</t>
  </si>
  <si>
    <t xml:space="preserve">  Rotación Inventarios (días)       </t>
  </si>
  <si>
    <t>Total Gastos</t>
  </si>
  <si>
    <t>Inversiones (Inicio Período)</t>
  </si>
  <si>
    <t>Materia Prima (Costo Promedio)</t>
  </si>
  <si>
    <t>Mano de Obra (Costo Promedio)</t>
  </si>
  <si>
    <t>$ / unid.</t>
  </si>
  <si>
    <t>Otros Costos de Fabricación</t>
  </si>
  <si>
    <t>Otros Costos</t>
  </si>
  <si>
    <t>Costos Producción Inventariables</t>
  </si>
  <si>
    <t>Gracia a Capital (Años)</t>
  </si>
  <si>
    <t>Plazo de la Deuda (Años)</t>
  </si>
  <si>
    <t>Inflación</t>
  </si>
  <si>
    <t>Unidades Vendidas por Producto</t>
  </si>
  <si>
    <t>Total Ventas</t>
  </si>
  <si>
    <t>Costos Unitarios Materia Prima</t>
  </si>
  <si>
    <t>Costos Unitarios Mano de Obra</t>
  </si>
  <si>
    <t>Costos Variables Unitarios</t>
  </si>
  <si>
    <t>Precio Por Producto</t>
  </si>
  <si>
    <t>Renta Presuntiva sobre patrimonio Liquido</t>
  </si>
  <si>
    <t>icono</t>
  </si>
  <si>
    <t>Desembolsos Fondo Emprender</t>
  </si>
  <si>
    <t>Ajustes por Inflación</t>
  </si>
  <si>
    <t>0: Tener en cuenta; 1: No Tener en cuenta</t>
  </si>
  <si>
    <t>Factor</t>
  </si>
  <si>
    <t>Fecha</t>
  </si>
  <si>
    <t>Ultimo año</t>
  </si>
  <si>
    <t>Nombre de los Productos</t>
  </si>
  <si>
    <t>Condiciones de la Deuda</t>
  </si>
  <si>
    <t>Depreciación Activos Fijos</t>
  </si>
  <si>
    <t>ACTIVO</t>
  </si>
  <si>
    <t>PASIVO</t>
  </si>
  <si>
    <t>PATRIMONIO</t>
  </si>
  <si>
    <t>PASIVO + PATRIMONIO</t>
  </si>
  <si>
    <t>Activo</t>
  </si>
  <si>
    <t>Tasa de Descuento</t>
  </si>
  <si>
    <t>Tasa Efectiva Anual</t>
  </si>
  <si>
    <t>Informacón del Proyecto</t>
  </si>
  <si>
    <t>Propiedad de Fonade - Valora-CE. No es de Uso Obligatorio. Solo se pueden modificar las celdas amarillas.</t>
  </si>
  <si>
    <t>SERVICIOS LOGISTICOS EN TRICICLO O BICICLETA,P.P.</t>
  </si>
  <si>
    <t>MENSAJERIA EN GENERAL EN BICICLETA O CAMIONETA.</t>
  </si>
  <si>
    <t>DILIGENCIAS PRESTADAS A EMPRESAS.</t>
  </si>
  <si>
    <t>MERCANCIAS VARIADAS EN FURGON O CAMIONETA.</t>
  </si>
  <si>
    <t>RECIBO Y ENTREGA DE PEQUEÑAS MERCANCIAS,P.P.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</si>
</sst>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3" formatCode="_(* #,##0.00_);_(* \(#,##0.00\);_(* &quot;-&quot;??_);_(@_)"/>
    <numFmt numFmtId="164" formatCode="_-* #,##0.00\ _p_t_a_-;\-* #,##0.00\ _p_t_a_-;_-* &quot;-&quot;??\ _p_t_a_-;_-@_-"/>
    <numFmt numFmtId="165" formatCode="#,##0.0"/>
    <numFmt numFmtId="166" formatCode="_(* #,##0_);_(* \(#,##0\);_(* &quot;-&quot;??_);_(@_)"/>
    <numFmt numFmtId="167" formatCode="0.0%"/>
    <numFmt numFmtId="168" formatCode="#,##0&quot; mes&quot;"/>
    <numFmt numFmtId="169" formatCode="&quot;Año &quot;#,##0"/>
  </numFmts>
  <fonts count="20" x14ac:knownFonts="1">
    <font>
      <sz val="10"/>
      <name val="Arial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color indexed="48"/>
      <name val="Arial"/>
      <family val="2"/>
    </font>
    <font>
      <b/>
      <sz val="10"/>
      <color indexed="48"/>
      <name val="Arial"/>
      <family val="2"/>
    </font>
    <font>
      <sz val="10"/>
      <color indexed="12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b/>
      <u/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48"/>
      <name val="Arial"/>
      <family val="2"/>
    </font>
    <font>
      <b/>
      <sz val="10"/>
      <color indexed="43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5">
    <xf numFmtId="0" fontId="0" fillId="0" borderId="0" xfId="0"/>
    <xf numFmtId="0" fontId="0" fillId="0" borderId="0" xfId="0" applyBorder="1" applyProtection="1">
      <protection hidden="1"/>
    </xf>
    <xf numFmtId="41" fontId="1" fillId="0" borderId="0" xfId="3" applyNumberFormat="1" applyBorder="1" applyProtection="1">
      <protection hidden="1"/>
    </xf>
    <xf numFmtId="41" fontId="1" fillId="0" borderId="0" xfId="3" applyNumberFormat="1" applyFill="1" applyBorder="1" applyAlignment="1" applyProtection="1">
      <alignment horizontal="center"/>
      <protection hidden="1"/>
    </xf>
    <xf numFmtId="41" fontId="3" fillId="0" borderId="0" xfId="3" applyNumberFormat="1" applyFont="1" applyFill="1" applyBorder="1" applyAlignment="1" applyProtection="1">
      <alignment horizontal="center"/>
      <protection hidden="1"/>
    </xf>
    <xf numFmtId="41" fontId="1" fillId="0" borderId="0" xfId="3" applyNumberFormat="1" applyFont="1" applyFill="1" applyBorder="1" applyAlignment="1" applyProtection="1">
      <alignment horizontal="center"/>
      <protection hidden="1"/>
    </xf>
    <xf numFmtId="3" fontId="1" fillId="0" borderId="0" xfId="3" applyNumberForma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center"/>
      <protection hidden="1"/>
    </xf>
    <xf numFmtId="0" fontId="0" fillId="0" borderId="2" xfId="0" applyFill="1" applyBorder="1" applyAlignment="1" applyProtection="1">
      <alignment horizontal="center"/>
      <protection hidden="1"/>
    </xf>
    <xf numFmtId="9" fontId="0" fillId="0" borderId="0" xfId="0" applyNumberFormat="1" applyBorder="1" applyProtection="1">
      <protection hidden="1"/>
    </xf>
    <xf numFmtId="10" fontId="0" fillId="0" borderId="0" xfId="0" applyNumberFormat="1" applyBorder="1" applyProtection="1">
      <protection hidden="1"/>
    </xf>
    <xf numFmtId="166" fontId="1" fillId="0" borderId="0" xfId="3" applyNumberFormat="1" applyBorder="1" applyProtection="1">
      <protection hidden="1"/>
    </xf>
    <xf numFmtId="166" fontId="1" fillId="0" borderId="0" xfId="3" applyNumberFormat="1" applyBorder="1" applyAlignment="1" applyProtection="1">
      <alignment horizontal="center"/>
      <protection hidden="1"/>
    </xf>
    <xf numFmtId="3" fontId="0" fillId="0" borderId="0" xfId="0" applyNumberFormat="1" applyBorder="1" applyProtection="1">
      <protection hidden="1"/>
    </xf>
    <xf numFmtId="3" fontId="1" fillId="0" borderId="0" xfId="3" applyNumberFormat="1" applyFont="1" applyFill="1" applyBorder="1" applyAlignment="1" applyProtection="1">
      <alignment horizontal="center"/>
      <protection hidden="1"/>
    </xf>
    <xf numFmtId="0" fontId="11" fillId="0" borderId="0" xfId="0" applyFont="1" applyBorder="1" applyAlignment="1" applyProtection="1">
      <alignment horizontal="center"/>
      <protection hidden="1"/>
    </xf>
    <xf numFmtId="41" fontId="1" fillId="0" borderId="0" xfId="2" applyBorder="1" applyProtection="1">
      <protection hidden="1"/>
    </xf>
    <xf numFmtId="1" fontId="2" fillId="2" borderId="0" xfId="0" applyNumberFormat="1" applyFont="1" applyFill="1" applyBorder="1" applyAlignment="1" applyProtection="1">
      <alignment horizontal="center"/>
      <protection hidden="1"/>
    </xf>
    <xf numFmtId="166" fontId="8" fillId="3" borderId="0" xfId="3" applyNumberFormat="1" applyFont="1" applyFill="1" applyBorder="1" applyAlignment="1" applyProtection="1">
      <alignment horizontal="center"/>
      <protection hidden="1"/>
    </xf>
    <xf numFmtId="1" fontId="0" fillId="0" borderId="0" xfId="0" applyNumberFormat="1" applyBorder="1" applyAlignment="1" applyProtection="1">
      <alignment horizontal="center"/>
      <protection hidden="1"/>
    </xf>
    <xf numFmtId="1" fontId="0" fillId="0" borderId="0" xfId="0" applyNumberFormat="1" applyBorder="1" applyProtection="1">
      <protection hidden="1"/>
    </xf>
    <xf numFmtId="0" fontId="9" fillId="0" borderId="0" xfId="0" applyFont="1" applyBorder="1" applyProtection="1">
      <protection hidden="1"/>
    </xf>
    <xf numFmtId="3" fontId="0" fillId="0" borderId="0" xfId="0" applyNumberFormat="1" applyBorder="1" applyAlignment="1" applyProtection="1">
      <alignment horizontal="center"/>
      <protection hidden="1"/>
    </xf>
    <xf numFmtId="166" fontId="9" fillId="0" borderId="0" xfId="3" applyNumberFormat="1" applyFont="1" applyFill="1" applyBorder="1" applyProtection="1">
      <protection hidden="1"/>
    </xf>
    <xf numFmtId="3" fontId="3" fillId="4" borderId="0" xfId="2" applyNumberFormat="1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Protection="1">
      <protection hidden="1"/>
    </xf>
    <xf numFmtId="43" fontId="1" fillId="0" borderId="0" xfId="3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5" fillId="0" borderId="0" xfId="0" applyFont="1" applyProtection="1">
      <protection hidden="1"/>
    </xf>
    <xf numFmtId="166" fontId="1" fillId="0" borderId="0" xfId="3" applyNumberFormat="1" applyProtection="1">
      <protection hidden="1"/>
    </xf>
    <xf numFmtId="41" fontId="4" fillId="0" borderId="0" xfId="3" applyNumberFormat="1" applyFont="1" applyProtection="1">
      <protection hidden="1"/>
    </xf>
    <xf numFmtId="10" fontId="0" fillId="0" borderId="0" xfId="0" applyNumberFormat="1" applyAlignment="1" applyProtection="1">
      <alignment horizontal="center"/>
      <protection hidden="1"/>
    </xf>
    <xf numFmtId="10" fontId="1" fillId="0" borderId="0" xfId="3" applyNumberFormat="1" applyAlignment="1" applyProtection="1">
      <alignment horizontal="center"/>
      <protection hidden="1"/>
    </xf>
    <xf numFmtId="0" fontId="13" fillId="0" borderId="0" xfId="0" applyFont="1" applyFill="1" applyProtection="1">
      <protection hidden="1"/>
    </xf>
    <xf numFmtId="166" fontId="3" fillId="3" borderId="0" xfId="3" applyNumberFormat="1" applyFont="1" applyFill="1" applyBorder="1" applyAlignment="1" applyProtection="1">
      <alignment horizontal="left"/>
      <protection hidden="1"/>
    </xf>
    <xf numFmtId="166" fontId="6" fillId="0" borderId="0" xfId="3" applyNumberFormat="1" applyFont="1" applyBorder="1" applyProtection="1">
      <protection hidden="1"/>
    </xf>
    <xf numFmtId="166" fontId="6" fillId="0" borderId="0" xfId="3" applyNumberFormat="1" applyFont="1" applyProtection="1">
      <protection hidden="1"/>
    </xf>
    <xf numFmtId="0" fontId="2" fillId="2" borderId="0" xfId="0" applyFont="1" applyFill="1" applyBorder="1" applyProtection="1">
      <protection hidden="1"/>
    </xf>
    <xf numFmtId="3" fontId="2" fillId="0" borderId="0" xfId="0" applyNumberFormat="1" applyFont="1" applyFill="1" applyBorder="1" applyAlignment="1" applyProtection="1">
      <alignment horizontal="center"/>
      <protection hidden="1"/>
    </xf>
    <xf numFmtId="3" fontId="11" fillId="0" borderId="0" xfId="0" applyNumberFormat="1" applyFont="1" applyBorder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3" fontId="4" fillId="0" borderId="0" xfId="0" applyNumberFormat="1" applyFont="1" applyBorder="1" applyAlignment="1" applyProtection="1">
      <alignment horizontal="center"/>
      <protection hidden="1"/>
    </xf>
    <xf numFmtId="166" fontId="0" fillId="0" borderId="0" xfId="0" applyNumberFormat="1" applyBorder="1" applyProtection="1">
      <protection hidden="1"/>
    </xf>
    <xf numFmtId="166" fontId="1" fillId="0" borderId="0" xfId="3" applyNumberForma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41" fontId="3" fillId="0" borderId="0" xfId="3" applyNumberFormat="1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3" fontId="3" fillId="0" borderId="0" xfId="3" applyNumberFormat="1" applyFont="1" applyFill="1" applyBorder="1" applyAlignment="1" applyProtection="1">
      <alignment horizontal="center" vertical="center"/>
      <protection hidden="1"/>
    </xf>
    <xf numFmtId="3" fontId="0" fillId="0" borderId="0" xfId="0" applyNumberFormat="1" applyBorder="1" applyAlignment="1" applyProtection="1">
      <alignment horizontal="center" vertical="center"/>
      <protection hidden="1"/>
    </xf>
    <xf numFmtId="3" fontId="0" fillId="0" borderId="0" xfId="0" applyNumberForma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 wrapText="1"/>
      <protection hidden="1"/>
    </xf>
    <xf numFmtId="41" fontId="1" fillId="0" borderId="3" xfId="3" applyNumberFormat="1" applyFill="1" applyBorder="1" applyProtection="1">
      <protection hidden="1"/>
    </xf>
    <xf numFmtId="41" fontId="16" fillId="0" borderId="0" xfId="3" applyNumberFormat="1" applyFont="1" applyFill="1" applyBorder="1" applyAlignment="1" applyProtection="1">
      <alignment horizontal="left"/>
      <protection hidden="1"/>
    </xf>
    <xf numFmtId="3" fontId="13" fillId="0" borderId="0" xfId="3" applyNumberFormat="1" applyFont="1" applyFill="1" applyBorder="1" applyAlignment="1" applyProtection="1">
      <alignment horizontal="center"/>
      <protection hidden="1"/>
    </xf>
    <xf numFmtId="3" fontId="5" fillId="0" borderId="0" xfId="3" applyNumberFormat="1" applyFont="1" applyBorder="1" applyAlignment="1" applyProtection="1">
      <alignment horizontal="center"/>
      <protection hidden="1"/>
    </xf>
    <xf numFmtId="41" fontId="15" fillId="5" borderId="4" xfId="3" applyNumberFormat="1" applyFont="1" applyFill="1" applyBorder="1" applyAlignment="1" applyProtection="1">
      <alignment horizontal="left" indent="1"/>
      <protection hidden="1"/>
    </xf>
    <xf numFmtId="41" fontId="1" fillId="0" borderId="4" xfId="3" applyNumberFormat="1" applyFont="1" applyBorder="1" applyProtection="1">
      <protection hidden="1"/>
    </xf>
    <xf numFmtId="41" fontId="3" fillId="2" borderId="4" xfId="3" applyNumberFormat="1" applyFont="1" applyFill="1" applyBorder="1" applyAlignment="1" applyProtection="1">
      <alignment horizontal="left" indent="1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0" fillId="0" borderId="5" xfId="0" applyFill="1" applyBorder="1" applyAlignment="1" applyProtection="1">
      <alignment horizontal="center"/>
      <protection hidden="1"/>
    </xf>
    <xf numFmtId="10" fontId="7" fillId="6" borderId="4" xfId="0" applyNumberFormat="1" applyFont="1" applyFill="1" applyBorder="1" applyAlignment="1" applyProtection="1">
      <alignment horizontal="center"/>
      <protection locked="0"/>
    </xf>
    <xf numFmtId="10" fontId="4" fillId="0" borderId="4" xfId="0" applyNumberFormat="1" applyFont="1" applyFill="1" applyBorder="1" applyAlignment="1" applyProtection="1">
      <alignment horizontal="center"/>
      <protection hidden="1"/>
    </xf>
    <xf numFmtId="10" fontId="7" fillId="6" borderId="4" xfId="4" applyNumberFormat="1" applyFont="1" applyFill="1" applyBorder="1" applyAlignment="1" applyProtection="1">
      <alignment horizontal="center"/>
      <protection locked="0"/>
    </xf>
    <xf numFmtId="3" fontId="7" fillId="6" borderId="4" xfId="3" applyNumberFormat="1" applyFont="1" applyFill="1" applyBorder="1" applyAlignment="1" applyProtection="1">
      <alignment horizontal="center"/>
      <protection locked="0"/>
    </xf>
    <xf numFmtId="165" fontId="4" fillId="0" borderId="4" xfId="3" applyNumberFormat="1" applyFont="1" applyFill="1" applyBorder="1" applyAlignment="1" applyProtection="1">
      <alignment horizontal="center"/>
      <protection hidden="1"/>
    </xf>
    <xf numFmtId="3" fontId="4" fillId="0" borderId="4" xfId="3" applyNumberFormat="1" applyFont="1" applyFill="1" applyBorder="1" applyAlignment="1" applyProtection="1">
      <alignment horizontal="center"/>
      <protection hidden="1"/>
    </xf>
    <xf numFmtId="167" fontId="7" fillId="6" borderId="4" xfId="4" applyNumberFormat="1" applyFont="1" applyFill="1" applyBorder="1" applyAlignment="1" applyProtection="1">
      <alignment horizontal="center"/>
      <protection locked="0"/>
    </xf>
    <xf numFmtId="3" fontId="1" fillId="0" borderId="4" xfId="3" applyNumberFormat="1" applyFont="1" applyBorder="1" applyAlignment="1" applyProtection="1">
      <alignment horizontal="center"/>
      <protection hidden="1"/>
    </xf>
    <xf numFmtId="165" fontId="1" fillId="0" borderId="4" xfId="3" applyNumberFormat="1" applyBorder="1" applyAlignment="1" applyProtection="1">
      <alignment horizontal="center"/>
      <protection hidden="1"/>
    </xf>
    <xf numFmtId="3" fontId="1" fillId="0" borderId="4" xfId="3" applyNumberFormat="1" applyBorder="1" applyAlignment="1" applyProtection="1">
      <alignment horizontal="center"/>
      <protection hidden="1"/>
    </xf>
    <xf numFmtId="3" fontId="1" fillId="0" borderId="4" xfId="3" applyNumberFormat="1" applyFill="1" applyBorder="1" applyAlignment="1" applyProtection="1">
      <alignment horizontal="center"/>
      <protection hidden="1"/>
    </xf>
    <xf numFmtId="10" fontId="1" fillId="0" borderId="4" xfId="4" applyNumberFormat="1" applyBorder="1" applyAlignment="1" applyProtection="1">
      <alignment horizontal="center"/>
      <protection hidden="1"/>
    </xf>
    <xf numFmtId="9" fontId="7" fillId="6" borderId="4" xfId="4" applyFont="1" applyFill="1" applyBorder="1" applyAlignment="1" applyProtection="1">
      <alignment horizontal="center"/>
      <protection locked="0"/>
    </xf>
    <xf numFmtId="3" fontId="0" fillId="0" borderId="4" xfId="0" applyNumberFormat="1" applyBorder="1" applyAlignment="1" applyProtection="1">
      <alignment horizontal="center"/>
      <protection hidden="1"/>
    </xf>
    <xf numFmtId="3" fontId="7" fillId="6" borderId="4" xfId="0" applyNumberFormat="1" applyFont="1" applyFill="1" applyBorder="1" applyAlignment="1" applyProtection="1">
      <alignment horizontal="center"/>
      <protection locked="0"/>
    </xf>
    <xf numFmtId="41" fontId="1" fillId="0" borderId="4" xfId="3" applyNumberFormat="1" applyFont="1" applyFill="1" applyBorder="1" applyAlignment="1" applyProtection="1">
      <alignment horizontal="center"/>
      <protection hidden="1"/>
    </xf>
    <xf numFmtId="3" fontId="7" fillId="6" borderId="6" xfId="3" applyNumberFormat="1" applyFont="1" applyFill="1" applyBorder="1" applyAlignment="1" applyProtection="1">
      <alignment horizontal="center"/>
      <protection locked="0"/>
    </xf>
    <xf numFmtId="3" fontId="1" fillId="0" borderId="7" xfId="3" applyNumberFormat="1" applyBorder="1" applyAlignment="1" applyProtection="1">
      <alignment horizontal="center"/>
      <protection hidden="1"/>
    </xf>
    <xf numFmtId="3" fontId="7" fillId="6" borderId="8" xfId="3" applyNumberFormat="1" applyFont="1" applyFill="1" applyBorder="1" applyAlignment="1" applyProtection="1">
      <alignment horizontal="center"/>
      <protection locked="0"/>
    </xf>
    <xf numFmtId="41" fontId="1" fillId="0" borderId="4" xfId="2" applyBorder="1" applyProtection="1">
      <protection hidden="1"/>
    </xf>
    <xf numFmtId="41" fontId="1" fillId="0" borderId="4" xfId="2" applyFont="1" applyBorder="1" applyProtection="1">
      <protection hidden="1"/>
    </xf>
    <xf numFmtId="0" fontId="7" fillId="6" borderId="4" xfId="0" applyFont="1" applyFill="1" applyBorder="1" applyAlignment="1" applyProtection="1">
      <alignment horizontal="center"/>
      <protection locked="0"/>
    </xf>
    <xf numFmtId="0" fontId="0" fillId="0" borderId="4" xfId="0" applyBorder="1" applyProtection="1">
      <protection hidden="1"/>
    </xf>
    <xf numFmtId="166" fontId="2" fillId="2" borderId="4" xfId="3" applyNumberFormat="1" applyFont="1" applyFill="1" applyBorder="1" applyProtection="1">
      <protection hidden="1"/>
    </xf>
    <xf numFmtId="166" fontId="9" fillId="0" borderId="4" xfId="3" applyNumberFormat="1" applyFont="1" applyBorder="1" applyProtection="1">
      <protection hidden="1"/>
    </xf>
    <xf numFmtId="3" fontId="9" fillId="0" borderId="4" xfId="3" applyNumberFormat="1" applyFont="1" applyBorder="1" applyAlignment="1" applyProtection="1">
      <alignment horizontal="center"/>
      <protection hidden="1"/>
    </xf>
    <xf numFmtId="166" fontId="2" fillId="2" borderId="9" xfId="3" applyNumberFormat="1" applyFont="1" applyFill="1" applyBorder="1" applyProtection="1">
      <protection hidden="1"/>
    </xf>
    <xf numFmtId="43" fontId="1" fillId="0" borderId="4" xfId="3" applyFont="1" applyBorder="1" applyAlignment="1" applyProtection="1">
      <alignment horizontal="left" indent="1"/>
      <protection hidden="1"/>
    </xf>
    <xf numFmtId="43" fontId="1" fillId="0" borderId="4" xfId="3" quotePrefix="1" applyBorder="1" applyAlignment="1" applyProtection="1">
      <alignment horizontal="left" indent="1"/>
      <protection hidden="1"/>
    </xf>
    <xf numFmtId="43" fontId="1" fillId="0" borderId="4" xfId="3" applyBorder="1" applyAlignment="1" applyProtection="1">
      <alignment horizontal="left" indent="1"/>
      <protection hidden="1"/>
    </xf>
    <xf numFmtId="43" fontId="9" fillId="0" borderId="4" xfId="3" applyFont="1" applyBorder="1" applyProtection="1">
      <protection hidden="1"/>
    </xf>
    <xf numFmtId="43" fontId="11" fillId="0" borderId="4" xfId="3" quotePrefix="1" applyFont="1" applyBorder="1" applyAlignment="1" applyProtection="1">
      <alignment horizontal="left"/>
      <protection hidden="1"/>
    </xf>
    <xf numFmtId="3" fontId="11" fillId="0" borderId="4" xfId="3" applyNumberFormat="1" applyFont="1" applyBorder="1" applyAlignment="1" applyProtection="1">
      <alignment horizontal="center"/>
      <protection hidden="1"/>
    </xf>
    <xf numFmtId="166" fontId="5" fillId="0" borderId="4" xfId="3" applyNumberFormat="1" applyFont="1" applyBorder="1" applyAlignment="1" applyProtection="1">
      <alignment horizontal="left" indent="1"/>
      <protection hidden="1"/>
    </xf>
    <xf numFmtId="3" fontId="5" fillId="0" borderId="4" xfId="3" applyNumberFormat="1" applyFont="1" applyBorder="1" applyAlignment="1" applyProtection="1">
      <alignment horizontal="center"/>
      <protection hidden="1"/>
    </xf>
    <xf numFmtId="43" fontId="1" fillId="0" borderId="4" xfId="3" applyFont="1" applyBorder="1" applyProtection="1">
      <protection hidden="1"/>
    </xf>
    <xf numFmtId="43" fontId="1" fillId="0" borderId="4" xfId="3" applyBorder="1" applyProtection="1">
      <protection hidden="1"/>
    </xf>
    <xf numFmtId="43" fontId="11" fillId="0" borderId="4" xfId="3" applyFont="1" applyBorder="1" applyProtection="1">
      <protection hidden="1"/>
    </xf>
    <xf numFmtId="43" fontId="1" fillId="0" borderId="4" xfId="3" quotePrefix="1" applyBorder="1" applyAlignment="1" applyProtection="1">
      <alignment horizontal="left"/>
      <protection hidden="1"/>
    </xf>
    <xf numFmtId="43" fontId="9" fillId="0" borderId="4" xfId="3" applyFont="1" applyBorder="1" applyAlignment="1" applyProtection="1">
      <alignment horizontal="left"/>
      <protection hidden="1"/>
    </xf>
    <xf numFmtId="3" fontId="5" fillId="0" borderId="9" xfId="3" applyNumberFormat="1" applyFont="1" applyBorder="1" applyAlignment="1" applyProtection="1">
      <alignment horizontal="center"/>
      <protection hidden="1"/>
    </xf>
    <xf numFmtId="3" fontId="1" fillId="0" borderId="6" xfId="3" applyNumberFormat="1" applyBorder="1" applyAlignment="1" applyProtection="1">
      <alignment horizontal="center"/>
      <protection hidden="1"/>
    </xf>
    <xf numFmtId="3" fontId="5" fillId="0" borderId="6" xfId="3" applyNumberFormat="1" applyFont="1" applyBorder="1" applyAlignment="1" applyProtection="1">
      <alignment horizontal="center"/>
      <protection hidden="1"/>
    </xf>
    <xf numFmtId="166" fontId="8" fillId="3" borderId="4" xfId="3" applyNumberFormat="1" applyFont="1" applyFill="1" applyBorder="1" applyAlignment="1" applyProtection="1">
      <alignment horizontal="center"/>
      <protection hidden="1"/>
    </xf>
    <xf numFmtId="166" fontId="1" fillId="0" borderId="4" xfId="3" applyNumberFormat="1" applyBorder="1" applyAlignment="1" applyProtection="1">
      <alignment horizontal="left" indent="1"/>
      <protection hidden="1"/>
    </xf>
    <xf numFmtId="166" fontId="1" fillId="0" borderId="4" xfId="3" applyNumberFormat="1" applyFont="1" applyBorder="1" applyAlignment="1" applyProtection="1">
      <alignment horizontal="left" indent="1"/>
      <protection hidden="1"/>
    </xf>
    <xf numFmtId="166" fontId="1" fillId="0" borderId="4" xfId="3" quotePrefix="1" applyNumberFormat="1" applyFont="1" applyBorder="1" applyAlignment="1" applyProtection="1">
      <alignment horizontal="left" indent="1"/>
      <protection hidden="1"/>
    </xf>
    <xf numFmtId="41" fontId="15" fillId="5" borderId="4" xfId="3" applyNumberFormat="1" applyFont="1" applyFill="1" applyBorder="1" applyAlignment="1" applyProtection="1">
      <alignment horizontal="left" vertical="center"/>
      <protection hidden="1"/>
    </xf>
    <xf numFmtId="166" fontId="1" fillId="0" borderId="4" xfId="3" applyNumberFormat="1" applyBorder="1" applyAlignment="1" applyProtection="1">
      <alignment vertical="center"/>
      <protection hidden="1"/>
    </xf>
    <xf numFmtId="166" fontId="1" fillId="0" borderId="4" xfId="3" applyNumberFormat="1" applyBorder="1" applyAlignment="1" applyProtection="1">
      <alignment horizontal="left" vertical="center" indent="1"/>
      <protection hidden="1"/>
    </xf>
    <xf numFmtId="166" fontId="1" fillId="0" borderId="4" xfId="3" applyNumberFormat="1" applyBorder="1" applyAlignment="1" applyProtection="1">
      <alignment vertical="center" wrapText="1"/>
      <protection hidden="1"/>
    </xf>
    <xf numFmtId="168" fontId="7" fillId="6" borderId="4" xfId="0" applyNumberFormat="1" applyFont="1" applyFill="1" applyBorder="1" applyAlignment="1" applyProtection="1">
      <alignment horizontal="center" vertical="center" wrapText="1"/>
      <protection locked="0"/>
    </xf>
    <xf numFmtId="3" fontId="0" fillId="0" borderId="4" xfId="0" applyNumberFormat="1" applyBorder="1" applyAlignment="1" applyProtection="1">
      <alignment horizontal="center" vertical="center"/>
      <protection hidden="1"/>
    </xf>
    <xf numFmtId="3" fontId="0" fillId="7" borderId="4" xfId="0" applyNumberFormat="1" applyFill="1" applyBorder="1" applyAlignment="1" applyProtection="1">
      <alignment horizontal="center" vertical="center"/>
      <protection hidden="1"/>
    </xf>
    <xf numFmtId="9" fontId="1" fillId="0" borderId="4" xfId="4" applyFont="1" applyFill="1" applyBorder="1" applyAlignment="1" applyProtection="1">
      <alignment horizontal="center" vertical="center"/>
      <protection hidden="1"/>
    </xf>
    <xf numFmtId="4" fontId="0" fillId="0" borderId="4" xfId="0" applyNumberFormat="1" applyFill="1" applyBorder="1" applyAlignment="1" applyProtection="1">
      <alignment horizontal="center" vertical="center"/>
      <protection hidden="1"/>
    </xf>
    <xf numFmtId="4" fontId="0" fillId="0" borderId="0" xfId="0" applyNumberFormat="1" applyBorder="1" applyAlignment="1" applyProtection="1">
      <alignment horizontal="center" vertical="center"/>
      <protection hidden="1"/>
    </xf>
    <xf numFmtId="165" fontId="0" fillId="0" borderId="0" xfId="0" applyNumberFormat="1" applyBorder="1" applyAlignment="1" applyProtection="1">
      <alignment horizontal="center" vertical="center"/>
      <protection hidden="1"/>
    </xf>
    <xf numFmtId="167" fontId="0" fillId="0" borderId="0" xfId="4" applyNumberFormat="1" applyFont="1" applyBorder="1" applyAlignment="1" applyProtection="1">
      <alignment horizontal="center" vertical="center"/>
      <protection hidden="1"/>
    </xf>
    <xf numFmtId="4" fontId="0" fillId="0" borderId="4" xfId="0" applyNumberFormat="1" applyBorder="1" applyAlignment="1" applyProtection="1">
      <alignment horizontal="center" vertical="center"/>
      <protection hidden="1"/>
    </xf>
    <xf numFmtId="165" fontId="0" fillId="0" borderId="4" xfId="0" applyNumberFormat="1" applyBorder="1" applyAlignment="1" applyProtection="1">
      <alignment horizontal="center" vertical="center"/>
      <protection hidden="1"/>
    </xf>
    <xf numFmtId="167" fontId="0" fillId="0" borderId="4" xfId="4" applyNumberFormat="1" applyFont="1" applyBorder="1" applyAlignment="1" applyProtection="1">
      <alignment horizontal="center" vertical="center"/>
      <protection hidden="1"/>
    </xf>
    <xf numFmtId="10" fontId="0" fillId="0" borderId="0" xfId="0" applyNumberFormat="1" applyBorder="1" applyAlignment="1" applyProtection="1">
      <alignment horizontal="center" vertical="center"/>
      <protection hidden="1"/>
    </xf>
    <xf numFmtId="10" fontId="0" fillId="0" borderId="4" xfId="0" applyNumberFormat="1" applyBorder="1" applyAlignment="1" applyProtection="1">
      <alignment horizontal="center" vertical="center"/>
      <protection hidden="1"/>
    </xf>
    <xf numFmtId="41" fontId="1" fillId="0" borderId="4" xfId="3" applyNumberFormat="1" applyBorder="1" applyAlignment="1" applyProtection="1">
      <alignment horizontal="left" indent="1"/>
      <protection hidden="1"/>
    </xf>
    <xf numFmtId="41" fontId="1" fillId="0" borderId="4" xfId="3" applyNumberFormat="1" applyFont="1" applyBorder="1" applyAlignment="1" applyProtection="1">
      <alignment horizontal="left" indent="1"/>
      <protection hidden="1"/>
    </xf>
    <xf numFmtId="41" fontId="14" fillId="0" borderId="4" xfId="3" applyNumberFormat="1" applyFont="1" applyBorder="1" applyAlignment="1" applyProtection="1">
      <alignment horizontal="left" indent="2"/>
      <protection hidden="1"/>
    </xf>
    <xf numFmtId="3" fontId="1" fillId="0" borderId="4" xfId="3" applyNumberFormat="1" applyFont="1" applyFill="1" applyBorder="1" applyAlignment="1" applyProtection="1">
      <alignment horizontal="center"/>
      <protection hidden="1"/>
    </xf>
    <xf numFmtId="3" fontId="1" fillId="0" borderId="8" xfId="3" applyNumberFormat="1" applyFont="1" applyFill="1" applyBorder="1" applyAlignment="1" applyProtection="1">
      <alignment horizontal="center"/>
      <protection hidden="1"/>
    </xf>
    <xf numFmtId="3" fontId="1" fillId="0" borderId="10" xfId="3" applyNumberFormat="1" applyFont="1" applyFill="1" applyBorder="1" applyAlignment="1" applyProtection="1">
      <alignment horizontal="center"/>
      <protection hidden="1"/>
    </xf>
    <xf numFmtId="3" fontId="1" fillId="0" borderId="4" xfId="1" applyNumberFormat="1" applyBorder="1" applyAlignment="1" applyProtection="1">
      <alignment horizontal="center"/>
      <protection hidden="1"/>
    </xf>
    <xf numFmtId="0" fontId="4" fillId="0" borderId="4" xfId="0" applyFont="1" applyBorder="1" applyProtection="1">
      <protection hidden="1"/>
    </xf>
    <xf numFmtId="0" fontId="2" fillId="2" borderId="4" xfId="0" applyFont="1" applyFill="1" applyBorder="1" applyProtection="1">
      <protection hidden="1"/>
    </xf>
    <xf numFmtId="0" fontId="0" fillId="0" borderId="4" xfId="0" applyBorder="1" applyAlignment="1" applyProtection="1">
      <alignment horizontal="left" indent="1"/>
      <protection hidden="1"/>
    </xf>
    <xf numFmtId="9" fontId="4" fillId="0" borderId="4" xfId="4" applyFont="1" applyFill="1" applyBorder="1" applyAlignment="1" applyProtection="1">
      <alignment horizontal="center"/>
      <protection hidden="1"/>
    </xf>
    <xf numFmtId="3" fontId="9" fillId="0" borderId="4" xfId="3" applyNumberFormat="1" applyFont="1" applyFill="1" applyBorder="1" applyAlignment="1" applyProtection="1">
      <alignment horizontal="center"/>
      <protection hidden="1"/>
    </xf>
    <xf numFmtId="3" fontId="9" fillId="0" borderId="6" xfId="3" applyNumberFormat="1" applyFont="1" applyFill="1" applyBorder="1" applyAlignment="1" applyProtection="1">
      <alignment horizontal="center"/>
      <protection hidden="1"/>
    </xf>
    <xf numFmtId="166" fontId="9" fillId="0" borderId="4" xfId="3" applyNumberFormat="1" applyFont="1" applyFill="1" applyBorder="1" applyProtection="1">
      <protection hidden="1"/>
    </xf>
    <xf numFmtId="41" fontId="1" fillId="0" borderId="4" xfId="3" applyNumberFormat="1" applyFont="1" applyBorder="1" applyAlignment="1" applyProtection="1">
      <alignment horizontal="left" indent="2"/>
      <protection hidden="1"/>
    </xf>
    <xf numFmtId="41" fontId="1" fillId="0" borderId="4" xfId="3" applyNumberFormat="1" applyBorder="1" applyAlignment="1" applyProtection="1">
      <alignment horizontal="left" indent="2"/>
      <protection hidden="1"/>
    </xf>
    <xf numFmtId="166" fontId="9" fillId="0" borderId="4" xfId="3" applyNumberFormat="1" applyFont="1" applyBorder="1" applyAlignment="1" applyProtection="1">
      <alignment vertical="center"/>
      <protection hidden="1"/>
    </xf>
    <xf numFmtId="3" fontId="9" fillId="0" borderId="4" xfId="0" applyNumberFormat="1" applyFont="1" applyBorder="1" applyAlignment="1" applyProtection="1">
      <alignment horizontal="center" vertical="center"/>
      <protection hidden="1"/>
    </xf>
    <xf numFmtId="166" fontId="1" fillId="0" borderId="10" xfId="3" applyNumberFormat="1" applyBorder="1" applyAlignment="1" applyProtection="1">
      <alignment horizontal="left" vertical="center" indent="1"/>
      <protection hidden="1"/>
    </xf>
    <xf numFmtId="3" fontId="0" fillId="0" borderId="11" xfId="0" applyNumberFormat="1" applyBorder="1" applyAlignment="1" applyProtection="1">
      <alignment horizontal="center" vertical="center"/>
      <protection hidden="1"/>
    </xf>
    <xf numFmtId="0" fontId="0" fillId="8" borderId="0" xfId="0" applyFill="1" applyBorder="1" applyProtection="1">
      <protection hidden="1"/>
    </xf>
    <xf numFmtId="41" fontId="1" fillId="8" borderId="0" xfId="2" applyFill="1" applyBorder="1" applyProtection="1">
      <protection hidden="1"/>
    </xf>
    <xf numFmtId="0" fontId="11" fillId="8" borderId="0" xfId="0" applyFont="1" applyFill="1" applyBorder="1" applyAlignment="1" applyProtection="1">
      <alignment horizontal="center"/>
      <protection hidden="1"/>
    </xf>
    <xf numFmtId="41" fontId="3" fillId="8" borderId="0" xfId="3" applyNumberFormat="1" applyFont="1" applyFill="1" applyBorder="1" applyAlignment="1" applyProtection="1">
      <alignment horizontal="center"/>
      <protection hidden="1"/>
    </xf>
    <xf numFmtId="0" fontId="11" fillId="0" borderId="12" xfId="0" applyFont="1" applyBorder="1" applyAlignment="1" applyProtection="1">
      <alignment horizontal="center"/>
      <protection hidden="1"/>
    </xf>
    <xf numFmtId="0" fontId="11" fillId="0" borderId="13" xfId="0" applyFont="1" applyBorder="1" applyAlignment="1" applyProtection="1">
      <alignment horizontal="center"/>
      <protection hidden="1"/>
    </xf>
    <xf numFmtId="0" fontId="0" fillId="0" borderId="14" xfId="0" applyBorder="1" applyProtection="1">
      <protection hidden="1"/>
    </xf>
    <xf numFmtId="0" fontId="0" fillId="0" borderId="15" xfId="0" applyBorder="1" applyProtection="1">
      <protection hidden="1"/>
    </xf>
    <xf numFmtId="41" fontId="3" fillId="0" borderId="14" xfId="3" applyNumberFormat="1" applyFont="1" applyFill="1" applyBorder="1" applyAlignment="1" applyProtection="1">
      <alignment horizontal="center"/>
      <protection hidden="1"/>
    </xf>
    <xf numFmtId="41" fontId="3" fillId="0" borderId="15" xfId="3" applyNumberFormat="1" applyFont="1" applyFill="1" applyBorder="1" applyAlignment="1" applyProtection="1">
      <alignment horizontal="center"/>
      <protection hidden="1"/>
    </xf>
    <xf numFmtId="0" fontId="0" fillId="0" borderId="16" xfId="0" applyBorder="1" applyProtection="1">
      <protection hidden="1"/>
    </xf>
    <xf numFmtId="41" fontId="1" fillId="0" borderId="17" xfId="2" applyBorder="1" applyProtection="1">
      <protection hidden="1"/>
    </xf>
    <xf numFmtId="0" fontId="0" fillId="0" borderId="17" xfId="0" applyBorder="1" applyProtection="1">
      <protection hidden="1"/>
    </xf>
    <xf numFmtId="0" fontId="0" fillId="0" borderId="18" xfId="0" applyBorder="1" applyProtection="1">
      <protection hidden="1"/>
    </xf>
    <xf numFmtId="9" fontId="0" fillId="8" borderId="0" xfId="0" applyNumberFormat="1" applyFill="1" applyBorder="1" applyProtection="1">
      <protection hidden="1"/>
    </xf>
    <xf numFmtId="10" fontId="0" fillId="8" borderId="0" xfId="0" applyNumberFormat="1" applyFill="1" applyBorder="1" applyProtection="1">
      <protection hidden="1"/>
    </xf>
    <xf numFmtId="166" fontId="1" fillId="8" borderId="0" xfId="3" applyNumberFormat="1" applyFill="1" applyBorder="1" applyProtection="1">
      <protection hidden="1"/>
    </xf>
    <xf numFmtId="3" fontId="0" fillId="8" borderId="0" xfId="0" applyNumberFormat="1" applyFill="1" applyBorder="1" applyProtection="1">
      <protection hidden="1"/>
    </xf>
    <xf numFmtId="0" fontId="0" fillId="8" borderId="0" xfId="0" applyFill="1" applyBorder="1" applyAlignment="1" applyProtection="1">
      <alignment horizontal="center"/>
      <protection hidden="1"/>
    </xf>
    <xf numFmtId="41" fontId="1" fillId="8" borderId="0" xfId="3" applyNumberFormat="1" applyFill="1" applyBorder="1" applyProtection="1">
      <protection hidden="1"/>
    </xf>
    <xf numFmtId="41" fontId="1" fillId="8" borderId="0" xfId="3" applyNumberFormat="1" applyFill="1" applyBorder="1" applyAlignment="1" applyProtection="1">
      <alignment horizontal="center"/>
      <protection hidden="1"/>
    </xf>
    <xf numFmtId="166" fontId="1" fillId="8" borderId="0" xfId="3" applyNumberFormat="1" applyFill="1" applyBorder="1" applyAlignment="1" applyProtection="1">
      <alignment horizontal="center"/>
      <protection hidden="1"/>
    </xf>
    <xf numFmtId="0" fontId="0" fillId="0" borderId="19" xfId="0" applyBorder="1" applyProtection="1">
      <protection hidden="1"/>
    </xf>
    <xf numFmtId="0" fontId="13" fillId="6" borderId="20" xfId="0" applyFont="1" applyFill="1" applyBorder="1" applyAlignment="1" applyProtection="1">
      <alignment horizontal="center"/>
      <protection locked="0"/>
    </xf>
    <xf numFmtId="0" fontId="13" fillId="6" borderId="21" xfId="0" applyFont="1" applyFill="1" applyBorder="1" applyAlignment="1" applyProtection="1">
      <alignment horizontal="center"/>
      <protection locked="0"/>
    </xf>
    <xf numFmtId="0" fontId="0" fillId="0" borderId="12" xfId="0" applyBorder="1" applyProtection="1">
      <protection hidden="1"/>
    </xf>
    <xf numFmtId="41" fontId="1" fillId="0" borderId="22" xfId="3" applyNumberFormat="1" applyFill="1" applyBorder="1" applyProtection="1">
      <protection hidden="1"/>
    </xf>
    <xf numFmtId="0" fontId="2" fillId="9" borderId="23" xfId="0" applyFont="1" applyFill="1" applyBorder="1" applyAlignment="1" applyProtection="1">
      <alignment horizontal="center"/>
      <protection hidden="1"/>
    </xf>
    <xf numFmtId="169" fontId="2" fillId="9" borderId="23" xfId="0" applyNumberFormat="1" applyFont="1" applyFill="1" applyBorder="1" applyAlignment="1" applyProtection="1">
      <alignment horizontal="center"/>
      <protection hidden="1"/>
    </xf>
    <xf numFmtId="0" fontId="0" fillId="0" borderId="13" xfId="0" applyBorder="1" applyProtection="1">
      <protection hidden="1"/>
    </xf>
    <xf numFmtId="9" fontId="0" fillId="0" borderId="14" xfId="0" applyNumberFormat="1" applyBorder="1" applyProtection="1">
      <protection hidden="1"/>
    </xf>
    <xf numFmtId="9" fontId="0" fillId="0" borderId="15" xfId="0" applyNumberFormat="1" applyBorder="1" applyProtection="1">
      <protection hidden="1"/>
    </xf>
    <xf numFmtId="10" fontId="0" fillId="0" borderId="14" xfId="0" applyNumberFormat="1" applyBorder="1" applyProtection="1">
      <protection hidden="1"/>
    </xf>
    <xf numFmtId="10" fontId="0" fillId="0" borderId="15" xfId="0" applyNumberFormat="1" applyBorder="1" applyProtection="1">
      <protection hidden="1"/>
    </xf>
    <xf numFmtId="166" fontId="1" fillId="0" borderId="14" xfId="3" applyNumberFormat="1" applyBorder="1" applyProtection="1">
      <protection hidden="1"/>
    </xf>
    <xf numFmtId="166" fontId="1" fillId="0" borderId="15" xfId="3" applyNumberFormat="1" applyBorder="1" applyProtection="1">
      <protection hidden="1"/>
    </xf>
    <xf numFmtId="166" fontId="1" fillId="0" borderId="14" xfId="3" applyNumberFormat="1" applyBorder="1" applyAlignment="1" applyProtection="1">
      <alignment horizontal="center"/>
      <protection hidden="1"/>
    </xf>
    <xf numFmtId="3" fontId="0" fillId="0" borderId="14" xfId="0" applyNumberFormat="1" applyBorder="1" applyProtection="1">
      <protection hidden="1"/>
    </xf>
    <xf numFmtId="3" fontId="0" fillId="0" borderId="15" xfId="0" applyNumberFormat="1" applyBorder="1" applyProtection="1">
      <protection hidden="1"/>
    </xf>
    <xf numFmtId="0" fontId="0" fillId="0" borderId="15" xfId="0" applyBorder="1" applyAlignment="1" applyProtection="1">
      <alignment horizontal="center"/>
      <protection hidden="1"/>
    </xf>
    <xf numFmtId="41" fontId="1" fillId="0" borderId="17" xfId="3" applyNumberFormat="1" applyBorder="1" applyProtection="1">
      <protection hidden="1"/>
    </xf>
    <xf numFmtId="41" fontId="1" fillId="0" borderId="17" xfId="3" applyNumberFormat="1" applyFill="1" applyBorder="1" applyAlignment="1" applyProtection="1">
      <alignment horizontal="center"/>
      <protection hidden="1"/>
    </xf>
    <xf numFmtId="0" fontId="0" fillId="0" borderId="17" xfId="0" applyBorder="1" applyAlignment="1" applyProtection="1">
      <alignment horizontal="center"/>
      <protection hidden="1"/>
    </xf>
    <xf numFmtId="0" fontId="9" fillId="8" borderId="0" xfId="0" applyFont="1" applyFill="1" applyBorder="1" applyProtection="1">
      <protection hidden="1"/>
    </xf>
    <xf numFmtId="0" fontId="3" fillId="8" borderId="0" xfId="0" applyFont="1" applyFill="1" applyBorder="1" applyProtection="1">
      <protection hidden="1"/>
    </xf>
    <xf numFmtId="41" fontId="1" fillId="8" borderId="0" xfId="2" applyFill="1" applyBorder="1" applyAlignment="1" applyProtection="1">
      <alignment horizontal="center"/>
      <protection hidden="1"/>
    </xf>
    <xf numFmtId="166" fontId="1" fillId="0" borderId="22" xfId="3" applyNumberFormat="1" applyBorder="1" applyProtection="1">
      <protection hidden="1"/>
    </xf>
    <xf numFmtId="0" fontId="9" fillId="0" borderId="14" xfId="0" applyFont="1" applyBorder="1" applyProtection="1">
      <protection hidden="1"/>
    </xf>
    <xf numFmtId="0" fontId="9" fillId="0" borderId="15" xfId="0" applyFont="1" applyBorder="1" applyProtection="1">
      <protection hidden="1"/>
    </xf>
    <xf numFmtId="166" fontId="1" fillId="0" borderId="17" xfId="3" applyNumberFormat="1" applyBorder="1" applyProtection="1">
      <protection hidden="1"/>
    </xf>
    <xf numFmtId="41" fontId="1" fillId="0" borderId="17" xfId="2" applyBorder="1" applyAlignment="1" applyProtection="1">
      <alignment horizontal="center"/>
      <protection hidden="1"/>
    </xf>
    <xf numFmtId="0" fontId="0" fillId="8" borderId="0" xfId="0" applyFill="1" applyProtection="1">
      <protection hidden="1"/>
    </xf>
    <xf numFmtId="0" fontId="9" fillId="8" borderId="0" xfId="0" applyFont="1" applyFill="1" applyProtection="1">
      <protection hidden="1"/>
    </xf>
    <xf numFmtId="0" fontId="11" fillId="8" borderId="0" xfId="0" applyFont="1" applyFill="1" applyProtection="1">
      <protection hidden="1"/>
    </xf>
    <xf numFmtId="0" fontId="5" fillId="8" borderId="0" xfId="0" applyFont="1" applyFill="1" applyProtection="1">
      <protection hidden="1"/>
    </xf>
    <xf numFmtId="41" fontId="4" fillId="8" borderId="0" xfId="3" applyNumberFormat="1" applyFont="1" applyFill="1" applyProtection="1">
      <protection hidden="1"/>
    </xf>
    <xf numFmtId="10" fontId="0" fillId="8" borderId="0" xfId="0" applyNumberFormat="1" applyFill="1" applyAlignment="1" applyProtection="1">
      <alignment horizontal="center"/>
      <protection hidden="1"/>
    </xf>
    <xf numFmtId="43" fontId="1" fillId="0" borderId="22" xfId="3" applyBorder="1" applyProtection="1">
      <protection hidden="1"/>
    </xf>
    <xf numFmtId="43" fontId="10" fillId="3" borderId="0" xfId="3" applyFont="1" applyFill="1" applyBorder="1" applyAlignment="1" applyProtection="1">
      <alignment horizontal="center"/>
      <protection hidden="1"/>
    </xf>
    <xf numFmtId="0" fontId="11" fillId="0" borderId="14" xfId="0" applyFont="1" applyBorder="1" applyProtection="1">
      <protection hidden="1"/>
    </xf>
    <xf numFmtId="0" fontId="11" fillId="0" borderId="15" xfId="0" applyFont="1" applyBorder="1" applyProtection="1">
      <protection hidden="1"/>
    </xf>
    <xf numFmtId="0" fontId="5" fillId="0" borderId="14" xfId="0" applyFont="1" applyBorder="1" applyProtection="1">
      <protection hidden="1"/>
    </xf>
    <xf numFmtId="0" fontId="5" fillId="0" borderId="15" xfId="0" applyFont="1" applyBorder="1" applyProtection="1">
      <protection hidden="1"/>
    </xf>
    <xf numFmtId="43" fontId="1" fillId="0" borderId="17" xfId="3" applyBorder="1" applyProtection="1">
      <protection hidden="1"/>
    </xf>
    <xf numFmtId="166" fontId="1" fillId="0" borderId="17" xfId="3" applyNumberFormat="1" applyBorder="1" applyAlignment="1" applyProtection="1">
      <alignment horizontal="center"/>
      <protection hidden="1"/>
    </xf>
    <xf numFmtId="1" fontId="0" fillId="8" borderId="0" xfId="0" applyNumberFormat="1" applyFill="1" applyBorder="1" applyProtection="1">
      <protection hidden="1"/>
    </xf>
    <xf numFmtId="0" fontId="13" fillId="8" borderId="0" xfId="0" applyFont="1" applyFill="1" applyProtection="1">
      <protection hidden="1"/>
    </xf>
    <xf numFmtId="166" fontId="1" fillId="8" borderId="0" xfId="3" applyNumberFormat="1" applyFill="1" applyProtection="1">
      <protection hidden="1"/>
    </xf>
    <xf numFmtId="0" fontId="0" fillId="8" borderId="0" xfId="0" applyFill="1" applyAlignment="1" applyProtection="1">
      <alignment horizontal="center"/>
      <protection hidden="1"/>
    </xf>
    <xf numFmtId="1" fontId="0" fillId="0" borderId="15" xfId="0" applyNumberFormat="1" applyBorder="1" applyProtection="1">
      <protection hidden="1"/>
    </xf>
    <xf numFmtId="0" fontId="13" fillId="0" borderId="14" xfId="0" applyFont="1" applyFill="1" applyBorder="1" applyProtection="1">
      <protection hidden="1"/>
    </xf>
    <xf numFmtId="0" fontId="13" fillId="0" borderId="15" xfId="0" applyFont="1" applyFill="1" applyBorder="1" applyProtection="1">
      <protection hidden="1"/>
    </xf>
    <xf numFmtId="166" fontId="12" fillId="0" borderId="0" xfId="3" applyNumberFormat="1" applyFont="1" applyFill="1" applyBorder="1" applyProtection="1">
      <protection hidden="1"/>
    </xf>
    <xf numFmtId="166" fontId="5" fillId="0" borderId="4" xfId="3" applyNumberFormat="1" applyFont="1" applyBorder="1" applyAlignment="1" applyProtection="1">
      <alignment horizontal="left" indent="2"/>
      <protection hidden="1"/>
    </xf>
    <xf numFmtId="0" fontId="0" fillId="8" borderId="0" xfId="0" applyFill="1" applyAlignment="1" applyProtection="1">
      <alignment vertical="center"/>
      <protection hidden="1"/>
    </xf>
    <xf numFmtId="0" fontId="0" fillId="8" borderId="0" xfId="0" applyFill="1" applyBorder="1" applyAlignment="1" applyProtection="1">
      <alignment horizontal="center" vertical="center"/>
      <protection hidden="1"/>
    </xf>
    <xf numFmtId="0" fontId="0" fillId="8" borderId="0" xfId="0" applyFill="1" applyAlignment="1" applyProtection="1">
      <alignment vertical="center" wrapText="1"/>
      <protection hidden="1"/>
    </xf>
    <xf numFmtId="166" fontId="1" fillId="8" borderId="0" xfId="3" applyNumberFormat="1" applyFill="1" applyAlignment="1" applyProtection="1">
      <alignment vertical="center"/>
      <protection hidden="1"/>
    </xf>
    <xf numFmtId="0" fontId="0" fillId="8" borderId="0" xfId="0" applyFill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vertical="center"/>
      <protection hidden="1"/>
    </xf>
    <xf numFmtId="166" fontId="1" fillId="0" borderId="22" xfId="3" applyNumberFormat="1" applyBorder="1" applyAlignment="1" applyProtection="1">
      <alignment vertical="center"/>
      <protection hidden="1"/>
    </xf>
    <xf numFmtId="169" fontId="2" fillId="9" borderId="23" xfId="0" applyNumberFormat="1" applyFont="1" applyFill="1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vertical="center"/>
      <protection hidden="1"/>
    </xf>
    <xf numFmtId="0" fontId="0" fillId="0" borderId="14" xfId="0" applyFill="1" applyBorder="1" applyAlignment="1" applyProtection="1">
      <alignment horizontal="center" vertical="center"/>
      <protection hidden="1"/>
    </xf>
    <xf numFmtId="0" fontId="0" fillId="0" borderId="15" xfId="0" applyFill="1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vertical="center"/>
      <protection hidden="1"/>
    </xf>
    <xf numFmtId="0" fontId="0" fillId="0" borderId="15" xfId="0" applyBorder="1" applyAlignment="1" applyProtection="1">
      <alignment vertical="center"/>
      <protection hidden="1"/>
    </xf>
    <xf numFmtId="0" fontId="0" fillId="0" borderId="14" xfId="0" applyBorder="1" applyAlignment="1" applyProtection="1">
      <alignment vertical="center" wrapText="1"/>
      <protection hidden="1"/>
    </xf>
    <xf numFmtId="0" fontId="0" fillId="0" borderId="0" xfId="0" applyBorder="1" applyAlignment="1" applyProtection="1">
      <alignment vertical="center" wrapText="1"/>
      <protection hidden="1"/>
    </xf>
    <xf numFmtId="3" fontId="0" fillId="0" borderId="0" xfId="0" applyNumberFormat="1" applyBorder="1" applyAlignment="1" applyProtection="1">
      <alignment horizontal="center" vertical="center" wrapText="1"/>
      <protection hidden="1"/>
    </xf>
    <xf numFmtId="0" fontId="0" fillId="0" borderId="15" xfId="0" applyBorder="1" applyAlignment="1" applyProtection="1">
      <alignment vertical="center" wrapText="1"/>
      <protection hidden="1"/>
    </xf>
    <xf numFmtId="0" fontId="0" fillId="0" borderId="16" xfId="0" applyBorder="1" applyAlignment="1" applyProtection="1">
      <alignment vertical="center"/>
      <protection hidden="1"/>
    </xf>
    <xf numFmtId="166" fontId="1" fillId="0" borderId="17" xfId="3" applyNumberFormat="1" applyBorder="1" applyAlignment="1" applyProtection="1">
      <alignment vertical="center"/>
      <protection hidden="1"/>
    </xf>
    <xf numFmtId="0" fontId="0" fillId="0" borderId="17" xfId="0" applyBorder="1" applyAlignment="1" applyProtection="1">
      <alignment horizontal="center" vertical="center"/>
      <protection hidden="1"/>
    </xf>
    <xf numFmtId="0" fontId="0" fillId="0" borderId="17" xfId="0" applyBorder="1" applyAlignment="1" applyProtection="1">
      <alignment vertical="center"/>
      <protection hidden="1"/>
    </xf>
    <xf numFmtId="0" fontId="0" fillId="0" borderId="18" xfId="0" applyBorder="1" applyAlignment="1" applyProtection="1">
      <alignment vertical="center"/>
      <protection hidden="1"/>
    </xf>
    <xf numFmtId="0" fontId="7" fillId="6" borderId="4" xfId="0" applyFont="1" applyFill="1" applyBorder="1" applyAlignment="1" applyProtection="1">
      <alignment horizontal="left" indent="1"/>
      <protection locked="0"/>
    </xf>
    <xf numFmtId="166" fontId="1" fillId="0" borderId="4" xfId="3" quotePrefix="1" applyNumberFormat="1" applyBorder="1" applyAlignment="1" applyProtection="1">
      <alignment horizontal="left" indent="2"/>
      <protection hidden="1"/>
    </xf>
    <xf numFmtId="166" fontId="1" fillId="0" borderId="4" xfId="3" applyNumberFormat="1" applyBorder="1" applyAlignment="1" applyProtection="1">
      <alignment horizontal="left" indent="2"/>
      <protection hidden="1"/>
    </xf>
    <xf numFmtId="166" fontId="14" fillId="0" borderId="4" xfId="3" applyNumberFormat="1" applyFont="1" applyBorder="1" applyAlignment="1" applyProtection="1">
      <alignment horizontal="left" indent="3"/>
      <protection hidden="1"/>
    </xf>
    <xf numFmtId="166" fontId="9" fillId="0" borderId="4" xfId="3" applyNumberFormat="1" applyFont="1" applyBorder="1" applyAlignment="1" applyProtection="1">
      <alignment horizontal="left" indent="1"/>
      <protection hidden="1"/>
    </xf>
    <xf numFmtId="166" fontId="9" fillId="0" borderId="4" xfId="3" quotePrefix="1" applyNumberFormat="1" applyFont="1" applyBorder="1" applyAlignment="1" applyProtection="1">
      <alignment horizontal="left" indent="1"/>
      <protection hidden="1"/>
    </xf>
    <xf numFmtId="169" fontId="3" fillId="9" borderId="23" xfId="0" applyNumberFormat="1" applyFont="1" applyFill="1" applyBorder="1" applyAlignment="1" applyProtection="1">
      <alignment horizontal="center"/>
      <protection hidden="1"/>
    </xf>
    <xf numFmtId="10" fontId="1" fillId="0" borderId="4" xfId="4" applyNumberFormat="1" applyBorder="1" applyProtection="1">
      <protection hidden="1"/>
    </xf>
    <xf numFmtId="166" fontId="1" fillId="0" borderId="4" xfId="3" applyNumberFormat="1" applyFont="1" applyBorder="1" applyProtection="1">
      <protection hidden="1"/>
    </xf>
    <xf numFmtId="0" fontId="0" fillId="0" borderId="10" xfId="0" applyBorder="1" applyProtection="1">
      <protection hidden="1"/>
    </xf>
    <xf numFmtId="3" fontId="4" fillId="0" borderId="6" xfId="3" applyNumberFormat="1" applyFont="1" applyFill="1" applyBorder="1" applyAlignment="1" applyProtection="1">
      <alignment horizontal="center"/>
      <protection hidden="1"/>
    </xf>
    <xf numFmtId="3" fontId="0" fillId="0" borderId="6" xfId="0" applyNumberFormat="1" applyBorder="1" applyAlignment="1" applyProtection="1">
      <alignment horizontal="center"/>
      <protection hidden="1"/>
    </xf>
    <xf numFmtId="166" fontId="3" fillId="3" borderId="4" xfId="3" applyNumberFormat="1" applyFont="1" applyFill="1" applyBorder="1" applyAlignment="1" applyProtection="1">
      <alignment horizontal="left"/>
      <protection hidden="1"/>
    </xf>
    <xf numFmtId="0" fontId="2" fillId="2" borderId="9" xfId="0" applyFont="1" applyFill="1" applyBorder="1" applyProtection="1">
      <protection hidden="1"/>
    </xf>
    <xf numFmtId="0" fontId="2" fillId="2" borderId="24" xfId="0" applyFont="1" applyFill="1" applyBorder="1" applyProtection="1">
      <protection hidden="1"/>
    </xf>
    <xf numFmtId="0" fontId="4" fillId="0" borderId="4" xfId="0" applyFont="1" applyBorder="1" applyAlignment="1" applyProtection="1">
      <alignment horizontal="left" indent="1"/>
      <protection hidden="1"/>
    </xf>
    <xf numFmtId="169" fontId="2" fillId="3" borderId="4" xfId="0" applyNumberFormat="1" applyFont="1" applyFill="1" applyBorder="1" applyAlignment="1" applyProtection="1">
      <alignment horizontal="center"/>
      <protection hidden="1"/>
    </xf>
    <xf numFmtId="0" fontId="0" fillId="8" borderId="0" xfId="0" applyFill="1" applyBorder="1" applyAlignment="1" applyProtection="1">
      <alignment vertical="center"/>
      <protection hidden="1"/>
    </xf>
    <xf numFmtId="9" fontId="4" fillId="0" borderId="4" xfId="4" applyFont="1" applyFill="1" applyBorder="1" applyAlignment="1" applyProtection="1">
      <alignment horizontal="center" vertical="center"/>
      <protection hidden="1"/>
    </xf>
    <xf numFmtId="10" fontId="4" fillId="0" borderId="4" xfId="4" applyNumberFormat="1" applyFont="1" applyFill="1" applyBorder="1" applyAlignment="1" applyProtection="1">
      <alignment horizontal="center" vertical="center" wrapText="1"/>
      <protection hidden="1"/>
    </xf>
    <xf numFmtId="3" fontId="4" fillId="0" borderId="4" xfId="0" applyNumberFormat="1" applyFont="1" applyFill="1" applyBorder="1" applyAlignment="1" applyProtection="1">
      <alignment horizontal="center" vertical="center" wrapText="1"/>
      <protection hidden="1"/>
    </xf>
    <xf numFmtId="4" fontId="4" fillId="0" borderId="4" xfId="0" applyNumberFormat="1" applyFont="1" applyFill="1" applyBorder="1" applyAlignment="1" applyProtection="1">
      <alignment horizontal="center" vertical="center" wrapText="1"/>
      <protection hidden="1"/>
    </xf>
    <xf numFmtId="168" fontId="4" fillId="0" borderId="4" xfId="0" applyNumberFormat="1" applyFont="1" applyFill="1" applyBorder="1" applyAlignment="1" applyProtection="1">
      <alignment horizontal="center" vertical="center" wrapText="1"/>
      <protection hidden="1"/>
    </xf>
    <xf numFmtId="41" fontId="17" fillId="10" borderId="0" xfId="3" applyNumberFormat="1" applyFont="1" applyFill="1" applyBorder="1" applyProtection="1">
      <protection hidden="1"/>
    </xf>
    <xf numFmtId="0" fontId="18" fillId="10" borderId="25" xfId="0" applyFont="1" applyFill="1" applyBorder="1" applyProtection="1">
      <protection hidden="1"/>
    </xf>
    <xf numFmtId="0" fontId="19" fillId="10" borderId="0" xfId="0" applyFont="1" applyFill="1" applyBorder="1" applyAlignment="1" applyProtection="1">
      <alignment horizontal="center"/>
      <protection locked="0"/>
    </xf>
    <xf numFmtId="0" fontId="19" fillId="10" borderId="26" xfId="0" applyFont="1" applyFill="1" applyBorder="1" applyAlignment="1" applyProtection="1">
      <alignment horizontal="center"/>
      <protection locked="0"/>
    </xf>
    <xf numFmtId="0" fontId="0" fillId="10" borderId="0" xfId="0" applyFill="1" applyBorder="1" applyProtection="1">
      <protection hidden="1"/>
    </xf>
  </cellXfs>
  <cellStyles count="5">
    <cellStyle name="Millares" xfId="1" builtinId="3"/>
    <cellStyle name="Millares [0]_Modelo Financiero ACME Final" xfId="2"/>
    <cellStyle name="Millares_Modelo Financiero ACME Final" xfId="3"/>
    <cellStyle name="Normal" xfId="0" builtinId="0"/>
    <cellStyle name="Porcentaje" xfId="4" builtinId="5"/>
  </cellStyles>
  <dxfs count="2">
    <dxf>
      <font>
        <condense val="0"/>
        <extend val="0"/>
        <color indexed="9"/>
      </font>
      <fill>
        <patternFill>
          <bgColor indexed="51"/>
        </patternFill>
      </fill>
    </dxf>
    <dxf>
      <font>
        <condense val="0"/>
        <extend val="0"/>
        <color indexed="9"/>
      </font>
      <fill>
        <patternFill>
          <bgColor indexed="5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 enableFormatConditionsCalculation="0">
    <tabColor indexed="43"/>
  </sheetPr>
  <dimension ref="A1:L322"/>
  <sheetViews>
    <sheetView showGridLines="0" showOutlineSymbols="0" topLeftCell="A2" workbookViewId="0">
      <pane xSplit="3" ySplit="2" topLeftCell="D153" activePane="bottomRight" state="frozen"/>
      <selection activeCell="A2" sqref="A2"/>
      <selection pane="topRight" activeCell="D2" sqref="D2"/>
      <selection pane="bottomLeft" activeCell="A4" sqref="A4"/>
      <selection pane="bottomRight" activeCell="F187" sqref="F187:J187"/>
    </sheetView>
  </sheetViews>
  <sheetFormatPr baseColWidth="10" defaultColWidth="0" defaultRowHeight="12.75" zeroHeight="1" outlineLevelRow="1" x14ac:dyDescent="0.2"/>
  <cols>
    <col min="1" max="2" width="4.140625" style="1" customWidth="1"/>
    <col min="3" max="3" width="40.42578125" style="2" bestFit="1" customWidth="1"/>
    <col min="4" max="4" width="13.5703125" style="3" bestFit="1" customWidth="1"/>
    <col min="5" max="5" width="12.7109375" style="7" bestFit="1" customWidth="1"/>
    <col min="6" max="8" width="13.42578125" style="7" bestFit="1" customWidth="1"/>
    <col min="9" max="10" width="13.85546875" style="7" bestFit="1" customWidth="1"/>
    <col min="11" max="12" width="4.140625" style="1" customWidth="1"/>
    <col min="13" max="16384" width="0" style="1" hidden="1"/>
  </cols>
  <sheetData>
    <row r="1" spans="1:12" hidden="1" outlineLevel="1" x14ac:dyDescent="0.2">
      <c r="C1" s="58"/>
      <c r="D1" s="173"/>
      <c r="E1" s="174">
        <v>0</v>
      </c>
      <c r="F1" s="174">
        <v>1</v>
      </c>
      <c r="G1" s="174">
        <v>2</v>
      </c>
      <c r="H1" s="174">
        <v>3</v>
      </c>
      <c r="I1" s="174">
        <v>4</v>
      </c>
      <c r="J1" s="175">
        <v>5</v>
      </c>
    </row>
    <row r="2" spans="1:12" ht="27.75" customHeight="1" outlineLevel="1" thickBot="1" x14ac:dyDescent="0.3">
      <c r="A2" s="270" t="s">
        <v>319</v>
      </c>
      <c r="B2" s="274"/>
      <c r="C2" s="274"/>
      <c r="D2" s="271"/>
      <c r="E2" s="272"/>
      <c r="F2" s="272"/>
      <c r="G2" s="272"/>
      <c r="H2" s="272"/>
      <c r="I2" s="272"/>
      <c r="J2" s="273"/>
    </row>
    <row r="3" spans="1:12" collapsed="1" x14ac:dyDescent="0.2">
      <c r="A3" s="151"/>
      <c r="B3" s="176"/>
      <c r="C3" s="177"/>
      <c r="D3" s="178" t="s">
        <v>0</v>
      </c>
      <c r="E3" s="179">
        <f>Bases!D4</f>
        <v>0</v>
      </c>
      <c r="F3" s="179">
        <f>E3+1</f>
        <v>1</v>
      </c>
      <c r="G3" s="179">
        <f>F3+1</f>
        <v>2</v>
      </c>
      <c r="H3" s="179">
        <f>G3+1</f>
        <v>3</v>
      </c>
      <c r="I3" s="179">
        <f>H3+1</f>
        <v>4</v>
      </c>
      <c r="J3" s="179">
        <f>I3+1</f>
        <v>5</v>
      </c>
      <c r="K3" s="180"/>
      <c r="L3" s="151"/>
    </row>
    <row r="4" spans="1:12" x14ac:dyDescent="0.2">
      <c r="A4" s="151"/>
      <c r="B4" s="157"/>
      <c r="C4" s="62" t="s">
        <v>156</v>
      </c>
      <c r="D4" s="4"/>
      <c r="F4" s="65"/>
      <c r="G4" s="65"/>
      <c r="H4" s="65"/>
      <c r="I4" s="65"/>
      <c r="J4" s="66"/>
      <c r="K4" s="158"/>
      <c r="L4" s="151"/>
    </row>
    <row r="5" spans="1:12" s="10" customFormat="1" x14ac:dyDescent="0.2">
      <c r="A5" s="165"/>
      <c r="B5" s="181"/>
      <c r="C5" s="131" t="s">
        <v>293</v>
      </c>
      <c r="D5" s="82" t="s">
        <v>1</v>
      </c>
      <c r="E5" s="7"/>
      <c r="F5" s="67"/>
      <c r="G5" s="67"/>
      <c r="H5" s="67"/>
      <c r="I5" s="67"/>
      <c r="J5" s="67"/>
      <c r="K5" s="182"/>
      <c r="L5" s="165"/>
    </row>
    <row r="6" spans="1:12" s="10" customFormat="1" x14ac:dyDescent="0.2">
      <c r="A6" s="165"/>
      <c r="B6" s="181"/>
      <c r="C6" s="131" t="s">
        <v>281</v>
      </c>
      <c r="D6" s="82" t="s">
        <v>1</v>
      </c>
      <c r="E6" s="7"/>
      <c r="F6" s="67"/>
      <c r="G6" s="67"/>
      <c r="H6" s="67"/>
      <c r="I6" s="67"/>
      <c r="J6" s="67"/>
      <c r="K6" s="182"/>
      <c r="L6" s="165"/>
    </row>
    <row r="7" spans="1:12" s="10" customFormat="1" hidden="1" outlineLevel="1" x14ac:dyDescent="0.2">
      <c r="A7" s="165"/>
      <c r="B7" s="181"/>
      <c r="C7" s="131" t="s">
        <v>130</v>
      </c>
      <c r="D7" s="82" t="s">
        <v>1</v>
      </c>
      <c r="E7" s="7"/>
      <c r="F7" s="68">
        <f>IF(Bases!$D$21=1,0,F$5)</f>
        <v>0</v>
      </c>
      <c r="G7" s="68">
        <f>IF(Bases!$D$21=1,0,G$5)</f>
        <v>0</v>
      </c>
      <c r="H7" s="68">
        <f>IF(Bases!$D$21=1,0,H$5)</f>
        <v>0</v>
      </c>
      <c r="I7" s="68">
        <f>IF(Bases!$D$21=1,0,I$5)</f>
        <v>0</v>
      </c>
      <c r="J7" s="68">
        <f>IF(Bases!$D$21=1,0,J$5)</f>
        <v>0</v>
      </c>
      <c r="K7" s="182"/>
      <c r="L7" s="165"/>
    </row>
    <row r="8" spans="1:12" s="10" customFormat="1" collapsed="1" x14ac:dyDescent="0.2">
      <c r="A8" s="165"/>
      <c r="B8" s="181"/>
      <c r="C8" s="131" t="s">
        <v>2</v>
      </c>
      <c r="D8" s="82" t="s">
        <v>1</v>
      </c>
      <c r="E8" s="7"/>
      <c r="F8" s="67"/>
      <c r="G8" s="67"/>
      <c r="H8" s="67"/>
      <c r="I8" s="67"/>
      <c r="J8" s="67"/>
      <c r="K8" s="182"/>
      <c r="L8" s="165"/>
    </row>
    <row r="9" spans="1:12" s="11" customFormat="1" x14ac:dyDescent="0.2">
      <c r="A9" s="166"/>
      <c r="B9" s="183"/>
      <c r="C9" s="132" t="s">
        <v>3</v>
      </c>
      <c r="D9" s="82" t="s">
        <v>1</v>
      </c>
      <c r="E9" s="7"/>
      <c r="F9" s="67"/>
      <c r="G9" s="67"/>
      <c r="H9" s="67"/>
      <c r="I9" s="67"/>
      <c r="J9" s="67"/>
      <c r="K9" s="184"/>
      <c r="L9" s="166"/>
    </row>
    <row r="10" spans="1:12" s="12" customFormat="1" x14ac:dyDescent="0.2">
      <c r="A10" s="167"/>
      <c r="B10" s="185"/>
      <c r="C10" s="132" t="s">
        <v>5</v>
      </c>
      <c r="D10" s="82" t="s">
        <v>1</v>
      </c>
      <c r="E10" s="7"/>
      <c r="F10" s="69"/>
      <c r="G10" s="69"/>
      <c r="H10" s="69"/>
      <c r="I10" s="69"/>
      <c r="J10" s="69"/>
      <c r="K10" s="186"/>
      <c r="L10" s="167"/>
    </row>
    <row r="11" spans="1:12" x14ac:dyDescent="0.2">
      <c r="A11" s="151"/>
      <c r="B11" s="157"/>
      <c r="C11" s="62" t="s">
        <v>161</v>
      </c>
      <c r="D11" s="4"/>
      <c r="K11" s="158"/>
      <c r="L11" s="151"/>
    </row>
    <row r="12" spans="1:12" x14ac:dyDescent="0.2">
      <c r="A12" s="151"/>
      <c r="B12" s="157"/>
      <c r="C12" s="64" t="s">
        <v>299</v>
      </c>
      <c r="D12" s="1"/>
      <c r="K12" s="158"/>
      <c r="L12" s="151"/>
    </row>
    <row r="13" spans="1:12" s="13" customFormat="1" x14ac:dyDescent="0.2">
      <c r="A13" s="151"/>
      <c r="B13" s="187"/>
      <c r="C13" s="132" t="str">
        <f>CONCATENATE("Precio ",Bases!C6)</f>
        <v>Precio RECIBO Y ENTREGA DE PEQUEÑAS MERCANCIAS,P.P.</v>
      </c>
      <c r="D13" s="82" t="s">
        <v>287</v>
      </c>
      <c r="E13" s="7"/>
      <c r="F13" s="70"/>
      <c r="G13" s="70"/>
      <c r="H13" s="70"/>
      <c r="I13" s="70"/>
      <c r="J13" s="70"/>
      <c r="K13" s="158"/>
      <c r="L13" s="172"/>
    </row>
    <row r="14" spans="1:12" s="13" customFormat="1" x14ac:dyDescent="0.2">
      <c r="A14" s="151"/>
      <c r="B14" s="187"/>
      <c r="C14" s="132" t="str">
        <f>CONCATENATE("Precio ",Bases!C7)</f>
        <v>Precio MERCANCIAS VARIADAS EN FURGON O CAMIONETA.</v>
      </c>
      <c r="D14" s="82" t="s">
        <v>287</v>
      </c>
      <c r="E14" s="7"/>
      <c r="F14" s="70"/>
      <c r="G14" s="70"/>
      <c r="H14" s="70"/>
      <c r="I14" s="70"/>
      <c r="J14" s="70"/>
      <c r="K14" s="158"/>
      <c r="L14" s="172"/>
    </row>
    <row r="15" spans="1:12" s="13" customFormat="1" x14ac:dyDescent="0.2">
      <c r="A15" s="151"/>
      <c r="B15" s="187"/>
      <c r="C15" s="132" t="str">
        <f>CONCATENATE("Precio ",Bases!C8)</f>
        <v>Precio DILIGENCIAS PRESTADAS A EMPRESAS.</v>
      </c>
      <c r="D15" s="82" t="s">
        <v>287</v>
      </c>
      <c r="E15" s="7"/>
      <c r="F15" s="70"/>
      <c r="G15" s="70"/>
      <c r="H15" s="70"/>
      <c r="I15" s="70"/>
      <c r="J15" s="70"/>
      <c r="K15" s="158"/>
      <c r="L15" s="172"/>
    </row>
    <row r="16" spans="1:12" s="13" customFormat="1" x14ac:dyDescent="0.2">
      <c r="A16" s="151"/>
      <c r="B16" s="187"/>
      <c r="C16" s="132" t="str">
        <f>CONCATENATE("Precio ",Bases!C9)</f>
        <v>Precio SERVICIOS LOGISTICOS EN TRICICLO O BICICLETA,P.P.</v>
      </c>
      <c r="D16" s="82" t="s">
        <v>287</v>
      </c>
      <c r="E16" s="7"/>
      <c r="F16" s="70"/>
      <c r="G16" s="70"/>
      <c r="H16" s="70"/>
      <c r="I16" s="70"/>
      <c r="J16" s="70"/>
      <c r="K16" s="158"/>
      <c r="L16" s="172"/>
    </row>
    <row r="17" spans="1:12" s="13" customFormat="1" x14ac:dyDescent="0.2">
      <c r="A17" s="151"/>
      <c r="B17" s="187"/>
      <c r="C17" s="132" t="str">
        <f>CONCATENATE("Precio ",Bases!C10)</f>
        <v>Precio MENSAJERIA EN GENERAL EN BICICLETA O CAMIONETA.</v>
      </c>
      <c r="D17" s="82" t="s">
        <v>287</v>
      </c>
      <c r="E17" s="7"/>
      <c r="F17" s="70"/>
      <c r="G17" s="70"/>
      <c r="H17" s="70"/>
      <c r="I17" s="70"/>
      <c r="J17" s="70"/>
      <c r="K17" s="158"/>
      <c r="L17" s="172"/>
    </row>
    <row r="18" spans="1:12" x14ac:dyDescent="0.2">
      <c r="A18" s="151"/>
      <c r="B18" s="157"/>
      <c r="C18" s="64" t="s">
        <v>294</v>
      </c>
      <c r="D18" s="1"/>
      <c r="K18" s="158"/>
      <c r="L18" s="151"/>
    </row>
    <row r="19" spans="1:12" s="12" customFormat="1" x14ac:dyDescent="0.2">
      <c r="A19" s="167"/>
      <c r="B19" s="185"/>
      <c r="C19" s="132" t="str">
        <f>CONCATENATE("Unidades ",Bases!$C6)</f>
        <v>Unidades RECIBO Y ENTREGA DE PEQUEÑAS MERCANCIAS,P.P.</v>
      </c>
      <c r="D19" s="82" t="s">
        <v>6</v>
      </c>
      <c r="E19" s="7"/>
      <c r="F19" s="70"/>
      <c r="G19" s="70"/>
      <c r="H19" s="70"/>
      <c r="I19" s="70"/>
      <c r="J19" s="70"/>
      <c r="K19" s="186"/>
      <c r="L19" s="167"/>
    </row>
    <row r="20" spans="1:12" s="12" customFormat="1" x14ac:dyDescent="0.2">
      <c r="A20" s="167"/>
      <c r="B20" s="185"/>
      <c r="C20" s="132" t="str">
        <f>CONCATENATE("Unidades ",Bases!$C7)</f>
        <v>Unidades MERCANCIAS VARIADAS EN FURGON O CAMIONETA.</v>
      </c>
      <c r="D20" s="82" t="s">
        <v>6</v>
      </c>
      <c r="E20" s="7"/>
      <c r="F20" s="70"/>
      <c r="G20" s="70"/>
      <c r="H20" s="70"/>
      <c r="I20" s="70"/>
      <c r="J20" s="70"/>
      <c r="K20" s="186"/>
      <c r="L20" s="167"/>
    </row>
    <row r="21" spans="1:12" s="12" customFormat="1" x14ac:dyDescent="0.2">
      <c r="A21" s="167"/>
      <c r="B21" s="185"/>
      <c r="C21" s="132" t="str">
        <f>CONCATENATE("Unidades ",Bases!$C8)</f>
        <v>Unidades DILIGENCIAS PRESTADAS A EMPRESAS.</v>
      </c>
      <c r="D21" s="82" t="s">
        <v>6</v>
      </c>
      <c r="E21" s="7"/>
      <c r="F21" s="70"/>
      <c r="G21" s="70"/>
      <c r="H21" s="70"/>
      <c r="I21" s="70"/>
      <c r="J21" s="70"/>
      <c r="K21" s="186"/>
      <c r="L21" s="167"/>
    </row>
    <row r="22" spans="1:12" s="12" customFormat="1" x14ac:dyDescent="0.2">
      <c r="A22" s="167"/>
      <c r="B22" s="185"/>
      <c r="C22" s="132" t="str">
        <f>CONCATENATE("Unidades ",Bases!$C9)</f>
        <v>Unidades SERVICIOS LOGISTICOS EN TRICICLO O BICICLETA,P.P.</v>
      </c>
      <c r="D22" s="82" t="s">
        <v>6</v>
      </c>
      <c r="E22" s="7"/>
      <c r="F22" s="70"/>
      <c r="G22" s="70"/>
      <c r="H22" s="70"/>
      <c r="I22" s="70"/>
      <c r="J22" s="70"/>
      <c r="K22" s="186"/>
      <c r="L22" s="167"/>
    </row>
    <row r="23" spans="1:12" s="12" customFormat="1" x14ac:dyDescent="0.2">
      <c r="A23" s="167"/>
      <c r="B23" s="185"/>
      <c r="C23" s="132" t="str">
        <f>CONCATENATE("Unidades ",Bases!$C10)</f>
        <v>Unidades MENSAJERIA EN GENERAL EN BICICLETA O CAMIONETA.</v>
      </c>
      <c r="D23" s="82" t="s">
        <v>6</v>
      </c>
      <c r="E23" s="7"/>
      <c r="F23" s="70"/>
      <c r="G23" s="70"/>
      <c r="H23" s="70"/>
      <c r="I23" s="70"/>
      <c r="J23" s="70"/>
      <c r="K23" s="186"/>
      <c r="L23" s="167"/>
    </row>
    <row r="24" spans="1:12" x14ac:dyDescent="0.2">
      <c r="A24" s="151"/>
      <c r="B24" s="157"/>
      <c r="C24" s="64" t="s">
        <v>295</v>
      </c>
      <c r="D24" s="1"/>
      <c r="K24" s="158"/>
      <c r="L24" s="151"/>
    </row>
    <row r="25" spans="1:12" s="13" customFormat="1" x14ac:dyDescent="0.2">
      <c r="A25" s="151"/>
      <c r="B25" s="187"/>
      <c r="C25" s="132" t="s">
        <v>155</v>
      </c>
      <c r="D25" s="82" t="s">
        <v>4</v>
      </c>
      <c r="E25" s="7"/>
      <c r="F25" s="71">
        <f>IF(SUM(F19:F23)=0,0,SUMPRODUCT(F13:F17,F19:F23)/SUM(F19:F23))</f>
        <v>0</v>
      </c>
      <c r="G25" s="71">
        <f>IF(SUM(G19:G23)=0,0,SUMPRODUCT(G13:G17,G19:G23)/SUM(G19:G23))</f>
        <v>0</v>
      </c>
      <c r="H25" s="71">
        <f>IF(SUM(H19:H23)=0,0,SUMPRODUCT(H13:H17,H19:H23)/SUM(H19:H23))</f>
        <v>0</v>
      </c>
      <c r="I25" s="71">
        <f>IF(SUM(I19:I23)=0,0,SUMPRODUCT(I13:I17,I19:I23)/SUM(I19:I23))</f>
        <v>0</v>
      </c>
      <c r="J25" s="71">
        <f>IF(SUM(J19:J23)=0,0,SUMPRODUCT(J13:J17,J19:J23)/SUM(J19:J23))</f>
        <v>0</v>
      </c>
      <c r="K25" s="158"/>
      <c r="L25" s="172"/>
    </row>
    <row r="26" spans="1:12" s="12" customFormat="1" x14ac:dyDescent="0.2">
      <c r="A26" s="167"/>
      <c r="B26" s="185"/>
      <c r="C26" s="132" t="s">
        <v>60</v>
      </c>
      <c r="D26" s="82" t="s">
        <v>6</v>
      </c>
      <c r="E26" s="7"/>
      <c r="F26" s="72">
        <f>SUM(F19:F23)</f>
        <v>0</v>
      </c>
      <c r="G26" s="72">
        <f>SUM(G19:G23)</f>
        <v>0</v>
      </c>
      <c r="H26" s="72">
        <f>SUM(H19:H23)</f>
        <v>0</v>
      </c>
      <c r="I26" s="72">
        <f>SUM(I19:I23)</f>
        <v>0</v>
      </c>
      <c r="J26" s="72">
        <f>SUM(J19:J23)</f>
        <v>0</v>
      </c>
      <c r="K26" s="186"/>
      <c r="L26" s="167"/>
    </row>
    <row r="27" spans="1:12" ht="13.5" customHeight="1" x14ac:dyDescent="0.2">
      <c r="A27" s="151"/>
      <c r="B27" s="157"/>
      <c r="C27" s="132" t="s">
        <v>60</v>
      </c>
      <c r="D27" s="82" t="s">
        <v>4</v>
      </c>
      <c r="F27" s="74">
        <f>F26*F25</f>
        <v>0</v>
      </c>
      <c r="G27" s="74">
        <f>G26*G25</f>
        <v>0</v>
      </c>
      <c r="H27" s="74">
        <f>H26*H25</f>
        <v>0</v>
      </c>
      <c r="I27" s="74">
        <f>I26*I25</f>
        <v>0</v>
      </c>
      <c r="J27" s="74">
        <f>J26*J25</f>
        <v>0</v>
      </c>
      <c r="K27" s="158"/>
      <c r="L27" s="151"/>
    </row>
    <row r="28" spans="1:12" x14ac:dyDescent="0.2">
      <c r="A28" s="151"/>
      <c r="B28" s="157"/>
      <c r="C28" s="64" t="s">
        <v>157</v>
      </c>
      <c r="D28" s="4"/>
      <c r="F28" s="65"/>
      <c r="G28" s="65"/>
      <c r="H28" s="65"/>
      <c r="I28" s="65"/>
      <c r="J28" s="65"/>
      <c r="K28" s="158"/>
      <c r="L28" s="151"/>
    </row>
    <row r="29" spans="1:12" x14ac:dyDescent="0.2">
      <c r="A29" s="151"/>
      <c r="B29" s="157"/>
      <c r="C29" s="132" t="s">
        <v>9</v>
      </c>
      <c r="D29" s="82" t="s">
        <v>10</v>
      </c>
      <c r="F29" s="73"/>
      <c r="G29" s="73"/>
      <c r="H29" s="73"/>
      <c r="I29" s="73"/>
      <c r="J29" s="73"/>
      <c r="K29" s="158"/>
      <c r="L29" s="151"/>
    </row>
    <row r="30" spans="1:12" s="12" customFormat="1" x14ac:dyDescent="0.2">
      <c r="A30" s="151"/>
      <c r="B30" s="185"/>
      <c r="C30" s="132" t="s">
        <v>11</v>
      </c>
      <c r="D30" s="82" t="s">
        <v>4</v>
      </c>
      <c r="E30" s="7"/>
      <c r="F30" s="74">
        <f>F27*F29</f>
        <v>0</v>
      </c>
      <c r="G30" s="74">
        <f>G27*G29</f>
        <v>0</v>
      </c>
      <c r="H30" s="74">
        <f>H27*H29</f>
        <v>0</v>
      </c>
      <c r="I30" s="74">
        <f>I27*I29</f>
        <v>0</v>
      </c>
      <c r="J30" s="74">
        <f>J27*J29</f>
        <v>0</v>
      </c>
      <c r="K30" s="158"/>
      <c r="L30" s="167"/>
    </row>
    <row r="31" spans="1:12" x14ac:dyDescent="0.2">
      <c r="A31" s="151"/>
      <c r="B31" s="157"/>
      <c r="C31" s="64" t="s">
        <v>296</v>
      </c>
      <c r="D31" s="4"/>
      <c r="F31" s="65"/>
      <c r="G31" s="65"/>
      <c r="H31" s="65"/>
      <c r="I31" s="65"/>
      <c r="J31" s="65"/>
      <c r="K31" s="158"/>
      <c r="L31" s="151"/>
    </row>
    <row r="32" spans="1:12" s="13" customFormat="1" x14ac:dyDescent="0.2">
      <c r="A32" s="151"/>
      <c r="B32" s="187"/>
      <c r="C32" s="132" t="str">
        <f>CONCATENATE("Costo Materia Prima ",Bases!C6)</f>
        <v>Costo Materia Prima RECIBO Y ENTREGA DE PEQUEÑAS MERCANCIAS,P.P.</v>
      </c>
      <c r="D32" s="82" t="s">
        <v>287</v>
      </c>
      <c r="E32" s="7"/>
      <c r="F32" s="70"/>
      <c r="G32" s="70"/>
      <c r="H32" s="70"/>
      <c r="I32" s="70"/>
      <c r="J32" s="70"/>
      <c r="K32" s="158"/>
      <c r="L32" s="172"/>
    </row>
    <row r="33" spans="1:12" s="13" customFormat="1" x14ac:dyDescent="0.2">
      <c r="A33" s="151"/>
      <c r="B33" s="187"/>
      <c r="C33" s="132" t="str">
        <f>CONCATENATE("Costo Materia Prima ",Bases!C7)</f>
        <v>Costo Materia Prima MERCANCIAS VARIADAS EN FURGON O CAMIONETA.</v>
      </c>
      <c r="D33" s="82" t="s">
        <v>287</v>
      </c>
      <c r="E33" s="7"/>
      <c r="F33" s="70"/>
      <c r="G33" s="70"/>
      <c r="H33" s="70"/>
      <c r="I33" s="70"/>
      <c r="J33" s="70"/>
      <c r="K33" s="158"/>
      <c r="L33" s="172"/>
    </row>
    <row r="34" spans="1:12" s="13" customFormat="1" x14ac:dyDescent="0.2">
      <c r="A34" s="151"/>
      <c r="B34" s="187"/>
      <c r="C34" s="132" t="str">
        <f>CONCATENATE("Costo Materia Prima ",Bases!C8)</f>
        <v>Costo Materia Prima DILIGENCIAS PRESTADAS A EMPRESAS.</v>
      </c>
      <c r="D34" s="82" t="s">
        <v>287</v>
      </c>
      <c r="E34" s="7"/>
      <c r="F34" s="70"/>
      <c r="G34" s="70"/>
      <c r="H34" s="70"/>
      <c r="I34" s="70"/>
      <c r="J34" s="70"/>
      <c r="K34" s="158"/>
      <c r="L34" s="172"/>
    </row>
    <row r="35" spans="1:12" s="13" customFormat="1" x14ac:dyDescent="0.2">
      <c r="A35" s="151"/>
      <c r="B35" s="187"/>
      <c r="C35" s="132" t="str">
        <f>CONCATENATE("Costo Materia Prima ",Bases!C9)</f>
        <v>Costo Materia Prima SERVICIOS LOGISTICOS EN TRICICLO O BICICLETA,P.P.</v>
      </c>
      <c r="D35" s="82" t="s">
        <v>287</v>
      </c>
      <c r="E35" s="7"/>
      <c r="F35" s="70"/>
      <c r="G35" s="70"/>
      <c r="H35" s="70"/>
      <c r="I35" s="70"/>
      <c r="J35" s="70"/>
      <c r="K35" s="158"/>
      <c r="L35" s="172"/>
    </row>
    <row r="36" spans="1:12" s="13" customFormat="1" x14ac:dyDescent="0.2">
      <c r="A36" s="151"/>
      <c r="B36" s="187"/>
      <c r="C36" s="132" t="str">
        <f>CONCATENATE("Costo Materia Prima ",Bases!C10)</f>
        <v>Costo Materia Prima MENSAJERIA EN GENERAL EN BICICLETA O CAMIONETA.</v>
      </c>
      <c r="D36" s="82" t="s">
        <v>287</v>
      </c>
      <c r="E36" s="7"/>
      <c r="F36" s="70"/>
      <c r="G36" s="70"/>
      <c r="H36" s="70"/>
      <c r="I36" s="70"/>
      <c r="J36" s="70"/>
      <c r="K36" s="158"/>
      <c r="L36" s="172"/>
    </row>
    <row r="37" spans="1:12" x14ac:dyDescent="0.2">
      <c r="A37" s="151"/>
      <c r="B37" s="157"/>
      <c r="C37" s="64" t="s">
        <v>297</v>
      </c>
      <c r="D37" s="4"/>
      <c r="F37" s="65"/>
      <c r="G37" s="65"/>
      <c r="H37" s="65"/>
      <c r="I37" s="65"/>
      <c r="J37" s="65"/>
      <c r="K37" s="158"/>
      <c r="L37" s="151"/>
    </row>
    <row r="38" spans="1:12" s="13" customFormat="1" x14ac:dyDescent="0.2">
      <c r="A38" s="151"/>
      <c r="B38" s="187"/>
      <c r="C38" s="132" t="str">
        <f>CONCATENATE("Costo Mano de Obra ",Bases!C6)</f>
        <v>Costo Mano de Obra RECIBO Y ENTREGA DE PEQUEÑAS MERCANCIAS,P.P.</v>
      </c>
      <c r="D38" s="82" t="s">
        <v>287</v>
      </c>
      <c r="E38" s="7"/>
      <c r="F38" s="70"/>
      <c r="G38" s="70"/>
      <c r="H38" s="70"/>
      <c r="I38" s="70"/>
      <c r="J38" s="70"/>
      <c r="K38" s="158"/>
      <c r="L38" s="172"/>
    </row>
    <row r="39" spans="1:12" s="13" customFormat="1" x14ac:dyDescent="0.2">
      <c r="A39" s="151"/>
      <c r="B39" s="187"/>
      <c r="C39" s="132" t="str">
        <f>CONCATENATE("Costo Mano de Obra ",Bases!C7)</f>
        <v>Costo Mano de Obra MERCANCIAS VARIADAS EN FURGON O CAMIONETA.</v>
      </c>
      <c r="D39" s="82" t="s">
        <v>287</v>
      </c>
      <c r="E39" s="7"/>
      <c r="F39" s="70"/>
      <c r="G39" s="70"/>
      <c r="H39" s="70"/>
      <c r="I39" s="70"/>
      <c r="J39" s="70"/>
      <c r="K39" s="158"/>
      <c r="L39" s="172"/>
    </row>
    <row r="40" spans="1:12" s="13" customFormat="1" x14ac:dyDescent="0.2">
      <c r="A40" s="151"/>
      <c r="B40" s="187"/>
      <c r="C40" s="132" t="str">
        <f>CONCATENATE("Costo Mano de Obra ",Bases!C8)</f>
        <v>Costo Mano de Obra DILIGENCIAS PRESTADAS A EMPRESAS.</v>
      </c>
      <c r="D40" s="82" t="s">
        <v>287</v>
      </c>
      <c r="E40" s="7"/>
      <c r="F40" s="70"/>
      <c r="G40" s="70"/>
      <c r="H40" s="70"/>
      <c r="I40" s="70"/>
      <c r="J40" s="70"/>
      <c r="K40" s="158"/>
      <c r="L40" s="172"/>
    </row>
    <row r="41" spans="1:12" s="13" customFormat="1" x14ac:dyDescent="0.2">
      <c r="A41" s="151"/>
      <c r="B41" s="187"/>
      <c r="C41" s="132" t="str">
        <f>CONCATENATE("Costo Mano de Obra ",Bases!C9)</f>
        <v>Costo Mano de Obra SERVICIOS LOGISTICOS EN TRICICLO O BICICLETA,P.P.</v>
      </c>
      <c r="D41" s="82" t="s">
        <v>287</v>
      </c>
      <c r="E41" s="7"/>
      <c r="F41" s="70"/>
      <c r="G41" s="70"/>
      <c r="H41" s="70"/>
      <c r="I41" s="70"/>
      <c r="J41" s="70"/>
      <c r="K41" s="158"/>
      <c r="L41" s="172"/>
    </row>
    <row r="42" spans="1:12" s="13" customFormat="1" x14ac:dyDescent="0.2">
      <c r="A42" s="151"/>
      <c r="B42" s="187"/>
      <c r="C42" s="132" t="str">
        <f>CONCATENATE("Costo Mano de Obra ",Bases!C10)</f>
        <v>Costo Mano de Obra MENSAJERIA EN GENERAL EN BICICLETA O CAMIONETA.</v>
      </c>
      <c r="D42" s="82" t="s">
        <v>287</v>
      </c>
      <c r="E42" s="7"/>
      <c r="F42" s="70"/>
      <c r="G42" s="70"/>
      <c r="H42" s="70"/>
      <c r="I42" s="70"/>
      <c r="J42" s="70"/>
      <c r="K42" s="158"/>
      <c r="L42" s="172"/>
    </row>
    <row r="43" spans="1:12" x14ac:dyDescent="0.2">
      <c r="A43" s="151"/>
      <c r="B43" s="157"/>
      <c r="C43" s="64" t="s">
        <v>298</v>
      </c>
      <c r="D43" s="4"/>
      <c r="F43" s="65"/>
      <c r="G43" s="65"/>
      <c r="H43" s="65"/>
      <c r="I43" s="65"/>
      <c r="J43" s="65"/>
      <c r="K43" s="158"/>
      <c r="L43" s="151"/>
    </row>
    <row r="44" spans="1:12" s="14" customFormat="1" x14ac:dyDescent="0.2">
      <c r="A44" s="151"/>
      <c r="B44" s="188"/>
      <c r="C44" s="132" t="s">
        <v>285</v>
      </c>
      <c r="D44" s="82" t="s">
        <v>287</v>
      </c>
      <c r="E44" s="7"/>
      <c r="F44" s="71">
        <f>IF(F26=0,0,SUMPRODUCT(F19:F23,F32:F36)/F26)</f>
        <v>0</v>
      </c>
      <c r="G44" s="71">
        <f>IF(G26=0,0,SUMPRODUCT(G19:G23,G32:G36)/G26)</f>
        <v>0</v>
      </c>
      <c r="H44" s="71">
        <f>IF(H26=0,0,SUMPRODUCT(H19:H23,H32:H36)/H26)</f>
        <v>0</v>
      </c>
      <c r="I44" s="71">
        <f>IF(I26=0,0,SUMPRODUCT(I19:I23,I32:I36)/I26)</f>
        <v>0</v>
      </c>
      <c r="J44" s="71">
        <f>IF(J26=0,0,SUMPRODUCT(J19:J23,J32:J36)/J26)</f>
        <v>0</v>
      </c>
      <c r="K44" s="158"/>
      <c r="L44" s="168"/>
    </row>
    <row r="45" spans="1:12" s="14" customFormat="1" x14ac:dyDescent="0.2">
      <c r="A45" s="151"/>
      <c r="B45" s="188"/>
      <c r="C45" s="132" t="s">
        <v>286</v>
      </c>
      <c r="D45" s="82" t="s">
        <v>287</v>
      </c>
      <c r="E45" s="7"/>
      <c r="F45" s="71">
        <f>IF(F26=0,0,SUMPRODUCT(F19:F23,F38:F42)/F26)</f>
        <v>0</v>
      </c>
      <c r="G45" s="71">
        <f>IF(G26=0,0,SUMPRODUCT(G19:G23,G38:G42)/G26)</f>
        <v>0</v>
      </c>
      <c r="H45" s="71">
        <f>IF(H26=0,0,SUMPRODUCT(H19:H23,H38:H42)/H26)</f>
        <v>0</v>
      </c>
      <c r="I45" s="71">
        <f>IF(I26=0,0,SUMPRODUCT(I19:I23,I38:I42)/I26)</f>
        <v>0</v>
      </c>
      <c r="J45" s="71">
        <f>IF(J26=0,0,SUMPRODUCT(J19:J23,J38:J42)/J26)</f>
        <v>0</v>
      </c>
      <c r="K45" s="158"/>
      <c r="L45" s="168"/>
    </row>
    <row r="46" spans="1:12" s="14" customFormat="1" x14ac:dyDescent="0.2">
      <c r="A46" s="151"/>
      <c r="B46" s="188"/>
      <c r="C46" s="132" t="s">
        <v>118</v>
      </c>
      <c r="D46" s="82" t="s">
        <v>287</v>
      </c>
      <c r="E46" s="7"/>
      <c r="F46" s="75">
        <f>F44+F45</f>
        <v>0</v>
      </c>
      <c r="G46" s="75">
        <f>G44+G45</f>
        <v>0</v>
      </c>
      <c r="H46" s="75">
        <f>H44+H45</f>
        <v>0</v>
      </c>
      <c r="I46" s="75">
        <f>I44+I45</f>
        <v>0</v>
      </c>
      <c r="J46" s="75">
        <f>J44+J45</f>
        <v>0</v>
      </c>
      <c r="K46" s="158"/>
      <c r="L46" s="168"/>
    </row>
    <row r="47" spans="1:12" x14ac:dyDescent="0.2">
      <c r="A47" s="151"/>
      <c r="B47" s="157"/>
      <c r="C47" s="64" t="s">
        <v>288</v>
      </c>
      <c r="D47" s="4"/>
      <c r="F47" s="65"/>
      <c r="G47" s="65"/>
      <c r="H47" s="65"/>
      <c r="I47" s="65"/>
      <c r="J47" s="65"/>
      <c r="K47" s="158"/>
      <c r="L47" s="151"/>
    </row>
    <row r="48" spans="1:12" s="14" customFormat="1" x14ac:dyDescent="0.2">
      <c r="A48" s="151"/>
      <c r="B48" s="188"/>
      <c r="C48" s="132" t="s">
        <v>288</v>
      </c>
      <c r="D48" s="82" t="s">
        <v>4</v>
      </c>
      <c r="E48" s="7"/>
      <c r="F48" s="70"/>
      <c r="G48" s="70"/>
      <c r="H48" s="70"/>
      <c r="I48" s="70"/>
      <c r="J48" s="70"/>
      <c r="K48" s="158"/>
      <c r="L48" s="168"/>
    </row>
    <row r="49" spans="1:12" x14ac:dyDescent="0.2">
      <c r="A49" s="151"/>
      <c r="B49" s="157"/>
      <c r="C49" s="64" t="s">
        <v>290</v>
      </c>
      <c r="D49" s="4"/>
      <c r="F49" s="65"/>
      <c r="G49" s="65"/>
      <c r="H49" s="65"/>
      <c r="I49" s="65"/>
      <c r="J49" s="65"/>
      <c r="K49" s="158"/>
      <c r="L49" s="151"/>
    </row>
    <row r="50" spans="1:12" s="14" customFormat="1" x14ac:dyDescent="0.2">
      <c r="A50" s="151"/>
      <c r="B50" s="188"/>
      <c r="C50" s="145" t="s">
        <v>20</v>
      </c>
      <c r="D50" s="82" t="s">
        <v>4</v>
      </c>
      <c r="E50" s="7"/>
      <c r="F50" s="76">
        <f>F44*F26</f>
        <v>0</v>
      </c>
      <c r="G50" s="76">
        <f>G44*G26</f>
        <v>0</v>
      </c>
      <c r="H50" s="76">
        <f>H44*H26</f>
        <v>0</v>
      </c>
      <c r="I50" s="76">
        <f>I44*I26</f>
        <v>0</v>
      </c>
      <c r="J50" s="76">
        <f>J44*J26</f>
        <v>0</v>
      </c>
      <c r="K50" s="158"/>
      <c r="L50" s="168"/>
    </row>
    <row r="51" spans="1:12" s="14" customFormat="1" x14ac:dyDescent="0.2">
      <c r="A51" s="151"/>
      <c r="B51" s="188"/>
      <c r="C51" s="145" t="s">
        <v>21</v>
      </c>
      <c r="D51" s="82" t="s">
        <v>4</v>
      </c>
      <c r="E51" s="7"/>
      <c r="F51" s="76">
        <f>F45*F26</f>
        <v>0</v>
      </c>
      <c r="G51" s="76">
        <f>G45*G26</f>
        <v>0</v>
      </c>
      <c r="H51" s="76">
        <f>H45*H26</f>
        <v>0</v>
      </c>
      <c r="I51" s="76">
        <f>I45*I26</f>
        <v>0</v>
      </c>
      <c r="J51" s="76">
        <f>J45*J26</f>
        <v>0</v>
      </c>
      <c r="K51" s="158"/>
      <c r="L51" s="168"/>
    </row>
    <row r="52" spans="1:12" s="14" customFormat="1" ht="13.5" customHeight="1" x14ac:dyDescent="0.2">
      <c r="A52" s="151"/>
      <c r="B52" s="188"/>
      <c r="C52" s="145" t="s">
        <v>118</v>
      </c>
      <c r="D52" s="82" t="s">
        <v>4</v>
      </c>
      <c r="E52" s="7"/>
      <c r="F52" s="77">
        <f>F50+F51</f>
        <v>0</v>
      </c>
      <c r="G52" s="76">
        <f>G50+G51</f>
        <v>0</v>
      </c>
      <c r="H52" s="76">
        <f>H50+H51</f>
        <v>0</v>
      </c>
      <c r="I52" s="76">
        <f>I50+I51</f>
        <v>0</v>
      </c>
      <c r="J52" s="76">
        <f>J50+J51</f>
        <v>0</v>
      </c>
      <c r="K52" s="158"/>
      <c r="L52" s="168"/>
    </row>
    <row r="53" spans="1:12" s="12" customFormat="1" x14ac:dyDescent="0.2">
      <c r="A53" s="151"/>
      <c r="B53" s="185"/>
      <c r="C53" s="146" t="s">
        <v>22</v>
      </c>
      <c r="D53" s="82" t="s">
        <v>4</v>
      </c>
      <c r="E53" s="7"/>
      <c r="F53" s="76">
        <f>F101+F108+F115+F122+F129+Construcciones!C24+Maquinaria!C24+Muebles!C24+Transporte!C24+Oficina!C24</f>
        <v>0</v>
      </c>
      <c r="G53" s="76">
        <f>G101+G108+G115+G122+G129+Construcciones!D24+Maquinaria!D24+Muebles!D24+Transporte!D24+Oficina!D24</f>
        <v>0</v>
      </c>
      <c r="H53" s="76">
        <f>H101+H108+H115+H122+H129+Construcciones!E24+Maquinaria!E24+Muebles!E24+Transporte!E24+Oficina!E24</f>
        <v>0</v>
      </c>
      <c r="I53" s="76">
        <f>I101+I108+I115+I122+I129+Construcciones!F24+Maquinaria!F24+Muebles!F24+Transporte!F24+Oficina!F24</f>
        <v>0</v>
      </c>
      <c r="J53" s="76">
        <f>J101+J108+J115+J122+J129+Construcciones!G24+Maquinaria!G24+Muebles!G24+Transporte!G24+Oficina!G24</f>
        <v>0</v>
      </c>
      <c r="K53" s="158"/>
      <c r="L53" s="167"/>
    </row>
    <row r="54" spans="1:12" s="12" customFormat="1" x14ac:dyDescent="0.2">
      <c r="A54" s="151"/>
      <c r="B54" s="185"/>
      <c r="C54" s="146" t="s">
        <v>231</v>
      </c>
      <c r="D54" s="82" t="s">
        <v>4</v>
      </c>
      <c r="E54" s="7"/>
      <c r="F54" s="76">
        <f>Proyecciones!F136+Proyecciones!F143+Semovientes!C24+Permanentes!C24</f>
        <v>0</v>
      </c>
      <c r="G54" s="76">
        <f>Proyecciones!G136+Proyecciones!G143+Semovientes!D24+Permanentes!D24</f>
        <v>0</v>
      </c>
      <c r="H54" s="76">
        <f>Proyecciones!H136+Proyecciones!H143+Semovientes!E24+Permanentes!E24</f>
        <v>0</v>
      </c>
      <c r="I54" s="76">
        <f>Proyecciones!I136+Proyecciones!I143+Semovientes!F24+Permanentes!F24</f>
        <v>0</v>
      </c>
      <c r="J54" s="76">
        <f>Proyecciones!J136+Proyecciones!J143+Semovientes!G24+Permanentes!G24</f>
        <v>0</v>
      </c>
      <c r="K54" s="158"/>
      <c r="L54" s="167"/>
    </row>
    <row r="55" spans="1:12" s="14" customFormat="1" x14ac:dyDescent="0.2">
      <c r="A55" s="151"/>
      <c r="B55" s="188"/>
      <c r="C55" s="131" t="s">
        <v>23</v>
      </c>
      <c r="D55" s="82" t="s">
        <v>4</v>
      </c>
      <c r="E55" s="7"/>
      <c r="F55" s="76">
        <f>SUM(F52:F54)</f>
        <v>0</v>
      </c>
      <c r="G55" s="76">
        <f>SUM(G52:G54)</f>
        <v>0</v>
      </c>
      <c r="H55" s="76">
        <f>SUM(H52:H54)</f>
        <v>0</v>
      </c>
      <c r="I55" s="76">
        <f>SUM(I52:I54)</f>
        <v>0</v>
      </c>
      <c r="J55" s="76">
        <f>SUM(J52:J54)</f>
        <v>0</v>
      </c>
      <c r="K55" s="158"/>
      <c r="L55" s="168"/>
    </row>
    <row r="56" spans="1:12" s="14" customFormat="1" x14ac:dyDescent="0.2">
      <c r="A56" s="151"/>
      <c r="B56" s="188"/>
      <c r="C56" s="131" t="s">
        <v>119</v>
      </c>
      <c r="D56" s="82" t="s">
        <v>4</v>
      </c>
      <c r="E56" s="7"/>
      <c r="F56" s="78" t="str">
        <f>IF(ISERROR(F55/F27),"N.A.",1-F55/F27)</f>
        <v>N.A.</v>
      </c>
      <c r="G56" s="78" t="str">
        <f>IF(ISERROR(G55/G27),"N.A.",1-G55/G27)</f>
        <v>N.A.</v>
      </c>
      <c r="H56" s="78" t="str">
        <f>IF(ISERROR(H55/H27),"N.A.",1-H55/H27)</f>
        <v>N.A.</v>
      </c>
      <c r="I56" s="78" t="str">
        <f>IF(ISERROR(I55/I27),"N.A.",1-I55/I27)</f>
        <v>N.A.</v>
      </c>
      <c r="J56" s="78" t="str">
        <f>IF(ISERROR(J55/J27),"N.A.",1-J55/J27)</f>
        <v>N.A.</v>
      </c>
      <c r="K56" s="158"/>
      <c r="L56" s="168"/>
    </row>
    <row r="57" spans="1:12" x14ac:dyDescent="0.2">
      <c r="A57" s="151"/>
      <c r="B57" s="157"/>
      <c r="C57" s="64" t="s">
        <v>158</v>
      </c>
      <c r="D57" s="4"/>
      <c r="F57" s="65"/>
      <c r="G57" s="65"/>
      <c r="H57" s="65"/>
      <c r="I57" s="65"/>
      <c r="J57" s="65"/>
      <c r="K57" s="158"/>
      <c r="L57" s="151"/>
    </row>
    <row r="58" spans="1:12" x14ac:dyDescent="0.2">
      <c r="A58" s="151"/>
      <c r="B58" s="157"/>
      <c r="C58" s="145" t="s">
        <v>12</v>
      </c>
      <c r="D58" s="82" t="s">
        <v>4</v>
      </c>
      <c r="F58" s="70"/>
      <c r="G58" s="70"/>
      <c r="H58" s="70"/>
      <c r="I58" s="70"/>
      <c r="J58" s="70"/>
      <c r="K58" s="158"/>
      <c r="L58" s="151"/>
    </row>
    <row r="59" spans="1:12" s="12" customFormat="1" x14ac:dyDescent="0.2">
      <c r="A59" s="151"/>
      <c r="B59" s="185"/>
      <c r="C59" s="145" t="s">
        <v>13</v>
      </c>
      <c r="D59" s="82" t="s">
        <v>4</v>
      </c>
      <c r="E59" s="7"/>
      <c r="F59" s="70"/>
      <c r="G59" s="70"/>
      <c r="H59" s="70"/>
      <c r="I59" s="70"/>
      <c r="J59" s="70"/>
      <c r="K59" s="158"/>
      <c r="L59" s="167"/>
    </row>
    <row r="60" spans="1:12" s="12" customFormat="1" x14ac:dyDescent="0.2">
      <c r="A60" s="151"/>
      <c r="B60" s="185"/>
      <c r="C60" s="132" t="s">
        <v>283</v>
      </c>
      <c r="D60" s="82" t="s">
        <v>4</v>
      </c>
      <c r="E60" s="7"/>
      <c r="F60" s="76">
        <f>SUM(F58:F59)</f>
        <v>0</v>
      </c>
      <c r="G60" s="76">
        <f>SUM(G58:G59)</f>
        <v>0</v>
      </c>
      <c r="H60" s="76">
        <f>SUM(H58:H59)</f>
        <v>0</v>
      </c>
      <c r="I60" s="76">
        <f>SUM(I58:I59)</f>
        <v>0</v>
      </c>
      <c r="J60" s="76">
        <f>SUM(J58:J59)</f>
        <v>0</v>
      </c>
      <c r="K60" s="158"/>
      <c r="L60" s="167"/>
    </row>
    <row r="61" spans="1:12" x14ac:dyDescent="0.2">
      <c r="A61" s="151"/>
      <c r="B61" s="157"/>
      <c r="C61" s="62" t="s">
        <v>160</v>
      </c>
      <c r="D61" s="4"/>
      <c r="F61" s="1"/>
      <c r="G61" s="1"/>
      <c r="H61" s="1"/>
      <c r="I61" s="1"/>
      <c r="J61" s="1"/>
      <c r="K61" s="158"/>
      <c r="L61" s="151"/>
    </row>
    <row r="62" spans="1:12" x14ac:dyDescent="0.2">
      <c r="A62" s="151"/>
      <c r="B62" s="157"/>
      <c r="C62" s="64" t="s">
        <v>7</v>
      </c>
      <c r="D62" s="4"/>
      <c r="F62" s="1"/>
      <c r="G62" s="1"/>
      <c r="H62" s="1"/>
      <c r="I62" s="1"/>
      <c r="J62" s="1"/>
      <c r="K62" s="158"/>
      <c r="L62" s="151"/>
    </row>
    <row r="63" spans="1:12" x14ac:dyDescent="0.2">
      <c r="A63" s="151"/>
      <c r="B63" s="157"/>
      <c r="C63" s="132" t="s">
        <v>162</v>
      </c>
      <c r="D63" s="82" t="s">
        <v>8</v>
      </c>
      <c r="F63" s="70"/>
      <c r="G63" s="70"/>
      <c r="H63" s="70"/>
      <c r="I63" s="70"/>
      <c r="J63" s="70"/>
      <c r="K63" s="158"/>
      <c r="L63" s="151"/>
    </row>
    <row r="64" spans="1:12" x14ac:dyDescent="0.2">
      <c r="A64" s="151"/>
      <c r="B64" s="157"/>
      <c r="C64" s="132" t="s">
        <v>121</v>
      </c>
      <c r="D64" s="82" t="s">
        <v>4</v>
      </c>
      <c r="E64" s="85"/>
      <c r="F64" s="74">
        <f>F27*F63/360</f>
        <v>0</v>
      </c>
      <c r="G64" s="74">
        <f>G27*G63/360</f>
        <v>0</v>
      </c>
      <c r="H64" s="74">
        <f>H27*H63/360</f>
        <v>0</v>
      </c>
      <c r="I64" s="74">
        <f>I27*I63/360</f>
        <v>0</v>
      </c>
      <c r="J64" s="74">
        <f>J27*J63/360</f>
        <v>0</v>
      </c>
      <c r="K64" s="158"/>
      <c r="L64" s="151"/>
    </row>
    <row r="65" spans="1:12" hidden="1" outlineLevel="1" x14ac:dyDescent="0.2">
      <c r="A65" s="151"/>
      <c r="B65" s="157"/>
      <c r="C65" s="132" t="s">
        <v>122</v>
      </c>
      <c r="D65" s="82" t="s">
        <v>4</v>
      </c>
      <c r="F65" s="74">
        <f>E64-F64</f>
        <v>0</v>
      </c>
      <c r="G65" s="74">
        <f>F64-G64</f>
        <v>0</v>
      </c>
      <c r="H65" s="74">
        <f>G64-H64</f>
        <v>0</v>
      </c>
      <c r="I65" s="74">
        <f>H64-I64</f>
        <v>0</v>
      </c>
      <c r="J65" s="74">
        <f>I64-J64</f>
        <v>0</v>
      </c>
      <c r="K65" s="158"/>
      <c r="L65" s="151"/>
    </row>
    <row r="66" spans="1:12" collapsed="1" x14ac:dyDescent="0.2">
      <c r="A66" s="151"/>
      <c r="B66" s="157"/>
      <c r="C66" s="132" t="s">
        <v>135</v>
      </c>
      <c r="D66" s="82" t="s">
        <v>1</v>
      </c>
      <c r="E66" s="13"/>
      <c r="F66" s="79">
        <v>0</v>
      </c>
      <c r="G66" s="79">
        <v>0</v>
      </c>
      <c r="H66" s="79">
        <v>0</v>
      </c>
      <c r="I66" s="79">
        <v>0</v>
      </c>
      <c r="J66" s="79">
        <v>0</v>
      </c>
      <c r="K66" s="158"/>
      <c r="L66" s="151"/>
    </row>
    <row r="67" spans="1:12" hidden="1" outlineLevel="1" x14ac:dyDescent="0.2">
      <c r="A67" s="151"/>
      <c r="B67" s="157"/>
      <c r="C67" s="132" t="s">
        <v>135</v>
      </c>
      <c r="D67" s="134" t="s">
        <v>4</v>
      </c>
      <c r="E67" s="13"/>
      <c r="F67" s="137">
        <f>F66*F64</f>
        <v>0</v>
      </c>
      <c r="G67" s="137">
        <f>G66*G64</f>
        <v>0</v>
      </c>
      <c r="H67" s="137">
        <f>H66*H64</f>
        <v>0</v>
      </c>
      <c r="I67" s="137">
        <f>I66*I64</f>
        <v>0</v>
      </c>
      <c r="J67" s="137">
        <f>J66*J64</f>
        <v>0</v>
      </c>
      <c r="K67" s="158"/>
      <c r="L67" s="151"/>
    </row>
    <row r="68" spans="1:12" hidden="1" outlineLevel="1" x14ac:dyDescent="0.2">
      <c r="A68" s="151"/>
      <c r="B68" s="157"/>
      <c r="C68" s="132" t="s">
        <v>138</v>
      </c>
      <c r="D68" s="134" t="s">
        <v>4</v>
      </c>
      <c r="E68" s="13"/>
      <c r="F68" s="137">
        <f>F67-E67</f>
        <v>0</v>
      </c>
      <c r="G68" s="137">
        <f>G67-F67</f>
        <v>0</v>
      </c>
      <c r="H68" s="137">
        <f>H67-G67</f>
        <v>0</v>
      </c>
      <c r="I68" s="137">
        <f>I67-H67</f>
        <v>0</v>
      </c>
      <c r="J68" s="137">
        <f>J67-I67</f>
        <v>0</v>
      </c>
      <c r="K68" s="158"/>
      <c r="L68" s="151"/>
    </row>
    <row r="69" spans="1:12" collapsed="1" x14ac:dyDescent="0.2">
      <c r="A69" s="151"/>
      <c r="B69" s="157"/>
      <c r="C69" s="64" t="s">
        <v>159</v>
      </c>
      <c r="D69" s="4"/>
      <c r="F69" s="65"/>
      <c r="G69" s="65"/>
      <c r="H69" s="65"/>
      <c r="I69" s="65"/>
      <c r="J69" s="66"/>
      <c r="K69" s="158"/>
      <c r="L69" s="151"/>
    </row>
    <row r="70" spans="1:12" x14ac:dyDescent="0.2">
      <c r="A70" s="151"/>
      <c r="B70" s="157"/>
      <c r="C70" s="132" t="s">
        <v>163</v>
      </c>
      <c r="D70" s="82" t="s">
        <v>143</v>
      </c>
      <c r="F70" s="70"/>
      <c r="G70" s="70"/>
      <c r="H70" s="70"/>
      <c r="I70" s="70"/>
      <c r="J70" s="70"/>
      <c r="K70" s="158"/>
      <c r="L70" s="151"/>
    </row>
    <row r="71" spans="1:12" s="12" customFormat="1" x14ac:dyDescent="0.2">
      <c r="A71" s="167"/>
      <c r="B71" s="185"/>
      <c r="C71" s="132" t="s">
        <v>164</v>
      </c>
      <c r="D71" s="82" t="s">
        <v>4</v>
      </c>
      <c r="E71" s="85"/>
      <c r="F71" s="74">
        <f>F70*F55/360</f>
        <v>0</v>
      </c>
      <c r="G71" s="74">
        <f>G70*G55/360</f>
        <v>0</v>
      </c>
      <c r="H71" s="74">
        <f>H70*H55/360</f>
        <v>0</v>
      </c>
      <c r="I71" s="74">
        <f>I70*I55/360</f>
        <v>0</v>
      </c>
      <c r="J71" s="74">
        <f>J70*J55/360</f>
        <v>0</v>
      </c>
      <c r="K71" s="186"/>
      <c r="L71" s="167"/>
    </row>
    <row r="72" spans="1:12" s="12" customFormat="1" hidden="1" outlineLevel="1" x14ac:dyDescent="0.2">
      <c r="A72" s="167"/>
      <c r="B72" s="185"/>
      <c r="C72" s="132" t="s">
        <v>165</v>
      </c>
      <c r="D72" s="82" t="s">
        <v>4</v>
      </c>
      <c r="E72" s="7"/>
      <c r="F72" s="74">
        <f>E71-F71</f>
        <v>0</v>
      </c>
      <c r="G72" s="74">
        <f>F71-G71</f>
        <v>0</v>
      </c>
      <c r="H72" s="74">
        <f>G71-H71</f>
        <v>0</v>
      </c>
      <c r="I72" s="74">
        <f>H71-I71</f>
        <v>0</v>
      </c>
      <c r="J72" s="74">
        <f>I71-J71</f>
        <v>0</v>
      </c>
      <c r="K72" s="186"/>
      <c r="L72" s="167"/>
    </row>
    <row r="73" spans="1:12" collapsed="1" x14ac:dyDescent="0.2">
      <c r="A73" s="151"/>
      <c r="B73" s="157"/>
      <c r="C73" s="132" t="s">
        <v>166</v>
      </c>
      <c r="D73" s="82" t="s">
        <v>8</v>
      </c>
      <c r="F73" s="70"/>
      <c r="G73" s="70"/>
      <c r="H73" s="70"/>
      <c r="I73" s="70"/>
      <c r="J73" s="70"/>
      <c r="K73" s="158"/>
      <c r="L73" s="151"/>
    </row>
    <row r="74" spans="1:12" s="12" customFormat="1" x14ac:dyDescent="0.2">
      <c r="A74" s="167"/>
      <c r="B74" s="185"/>
      <c r="C74" s="132" t="s">
        <v>167</v>
      </c>
      <c r="D74" s="82" t="s">
        <v>4</v>
      </c>
      <c r="E74" s="83"/>
      <c r="F74" s="74">
        <f>F73*F55/360</f>
        <v>0</v>
      </c>
      <c r="G74" s="74">
        <f>G73*G55/360</f>
        <v>0</v>
      </c>
      <c r="H74" s="74">
        <f>H73*H55/360</f>
        <v>0</v>
      </c>
      <c r="I74" s="74">
        <f>I73*I55/360</f>
        <v>0</v>
      </c>
      <c r="J74" s="74">
        <f>J73*J55/360</f>
        <v>0</v>
      </c>
      <c r="K74" s="186"/>
      <c r="L74" s="167"/>
    </row>
    <row r="75" spans="1:12" s="12" customFormat="1" hidden="1" outlineLevel="1" x14ac:dyDescent="0.2">
      <c r="A75" s="167"/>
      <c r="B75" s="185"/>
      <c r="C75" s="132" t="s">
        <v>168</v>
      </c>
      <c r="D75" s="82" t="s">
        <v>4</v>
      </c>
      <c r="E75" s="7"/>
      <c r="F75" s="74">
        <f>E74-F74</f>
        <v>0</v>
      </c>
      <c r="G75" s="74">
        <f>F74-G74</f>
        <v>0</v>
      </c>
      <c r="H75" s="74">
        <f>G74-H74</f>
        <v>0</v>
      </c>
      <c r="I75" s="74">
        <f>H74-I74</f>
        <v>0</v>
      </c>
      <c r="J75" s="74">
        <f>I74-J74</f>
        <v>0</v>
      </c>
      <c r="K75" s="186"/>
      <c r="L75" s="167"/>
    </row>
    <row r="76" spans="1:12" collapsed="1" x14ac:dyDescent="0.2">
      <c r="A76" s="151"/>
      <c r="B76" s="157"/>
      <c r="C76" s="132" t="s">
        <v>169</v>
      </c>
      <c r="D76" s="82" t="s">
        <v>142</v>
      </c>
      <c r="F76" s="70"/>
      <c r="G76" s="70"/>
      <c r="H76" s="70"/>
      <c r="I76" s="70"/>
      <c r="J76" s="70"/>
      <c r="K76" s="158"/>
      <c r="L76" s="151"/>
    </row>
    <row r="77" spans="1:12" s="12" customFormat="1" x14ac:dyDescent="0.2">
      <c r="A77" s="167"/>
      <c r="B77" s="185"/>
      <c r="C77" s="132" t="s">
        <v>170</v>
      </c>
      <c r="D77" s="82" t="s">
        <v>4</v>
      </c>
      <c r="E77" s="83"/>
      <c r="F77" s="74">
        <f>F50*F76/360</f>
        <v>0</v>
      </c>
      <c r="G77" s="74">
        <f>G50*G76/360</f>
        <v>0</v>
      </c>
      <c r="H77" s="74">
        <f>H50*H76/360</f>
        <v>0</v>
      </c>
      <c r="I77" s="74">
        <f>I50*I76/360</f>
        <v>0</v>
      </c>
      <c r="J77" s="74">
        <f>J50*J76/360</f>
        <v>0</v>
      </c>
      <c r="K77" s="186"/>
      <c r="L77" s="167"/>
    </row>
    <row r="78" spans="1:12" hidden="1" outlineLevel="1" x14ac:dyDescent="0.2">
      <c r="A78" s="151"/>
      <c r="B78" s="157"/>
      <c r="C78" s="132" t="s">
        <v>171</v>
      </c>
      <c r="D78" s="82" t="s">
        <v>4</v>
      </c>
      <c r="F78" s="74">
        <f>E77-F77</f>
        <v>0</v>
      </c>
      <c r="G78" s="74">
        <f>F77-G77</f>
        <v>0</v>
      </c>
      <c r="H78" s="74">
        <f>G77-H77</f>
        <v>0</v>
      </c>
      <c r="I78" s="74">
        <f>H77-I77</f>
        <v>0</v>
      </c>
      <c r="J78" s="74">
        <f>I77-J77</f>
        <v>0</v>
      </c>
      <c r="K78" s="158"/>
      <c r="L78" s="151"/>
    </row>
    <row r="79" spans="1:12" collapsed="1" x14ac:dyDescent="0.2">
      <c r="A79" s="151"/>
      <c r="B79" s="157"/>
      <c r="C79" s="132" t="s">
        <v>210</v>
      </c>
      <c r="D79" s="82" t="s">
        <v>4</v>
      </c>
      <c r="F79" s="74">
        <f>F71+F74+F77</f>
        <v>0</v>
      </c>
      <c r="G79" s="74">
        <f>G71+G74+G77</f>
        <v>0</v>
      </c>
      <c r="H79" s="74">
        <f>H71+H74+H77</f>
        <v>0</v>
      </c>
      <c r="I79" s="74">
        <f>I71+I74+I77</f>
        <v>0</v>
      </c>
      <c r="J79" s="74">
        <f>J71+J74+J77</f>
        <v>0</v>
      </c>
      <c r="K79" s="158"/>
      <c r="L79" s="151"/>
    </row>
    <row r="80" spans="1:12" x14ac:dyDescent="0.2">
      <c r="A80" s="151"/>
      <c r="B80" s="157"/>
      <c r="C80" s="64" t="s">
        <v>226</v>
      </c>
      <c r="D80" s="4"/>
      <c r="F80" s="65"/>
      <c r="G80" s="65"/>
      <c r="H80" s="65"/>
      <c r="I80" s="65"/>
      <c r="J80" s="65"/>
      <c r="K80" s="158"/>
      <c r="L80" s="151"/>
    </row>
    <row r="81" spans="1:12" x14ac:dyDescent="0.2">
      <c r="A81" s="151"/>
      <c r="B81" s="157"/>
      <c r="C81" s="132" t="s">
        <v>226</v>
      </c>
      <c r="D81" s="82" t="s">
        <v>4</v>
      </c>
      <c r="E81" s="70"/>
      <c r="F81" s="70"/>
      <c r="G81" s="70"/>
      <c r="H81" s="70"/>
      <c r="I81" s="70"/>
      <c r="J81" s="70"/>
      <c r="K81" s="158"/>
      <c r="L81" s="151"/>
    </row>
    <row r="82" spans="1:12" s="12" customFormat="1" hidden="1" outlineLevel="1" x14ac:dyDescent="0.2">
      <c r="A82" s="167"/>
      <c r="B82" s="185"/>
      <c r="C82" s="132" t="s">
        <v>227</v>
      </c>
      <c r="D82" s="82" t="s">
        <v>4</v>
      </c>
      <c r="E82" s="7"/>
      <c r="F82" s="74">
        <f>F81-E81</f>
        <v>0</v>
      </c>
      <c r="G82" s="74">
        <f>G81-F81</f>
        <v>0</v>
      </c>
      <c r="H82" s="74">
        <f>H81-G81</f>
        <v>0</v>
      </c>
      <c r="I82" s="74">
        <f>I81-H81</f>
        <v>0</v>
      </c>
      <c r="J82" s="74">
        <f>J81-I81</f>
        <v>0</v>
      </c>
      <c r="K82" s="186"/>
      <c r="L82" s="167"/>
    </row>
    <row r="83" spans="1:12" collapsed="1" x14ac:dyDescent="0.2">
      <c r="A83" s="151"/>
      <c r="B83" s="157"/>
      <c r="C83" s="64" t="s">
        <v>229</v>
      </c>
      <c r="D83" s="4"/>
      <c r="F83" s="65"/>
      <c r="G83" s="65"/>
      <c r="H83" s="65"/>
      <c r="I83" s="65"/>
      <c r="J83" s="65"/>
      <c r="K83" s="158"/>
      <c r="L83" s="151"/>
    </row>
    <row r="84" spans="1:12" x14ac:dyDescent="0.2">
      <c r="A84" s="151"/>
      <c r="B84" s="157"/>
      <c r="C84" s="132" t="s">
        <v>229</v>
      </c>
      <c r="D84" s="82" t="s">
        <v>4</v>
      </c>
      <c r="E84" s="70"/>
      <c r="F84" s="70"/>
      <c r="G84" s="70"/>
      <c r="H84" s="70"/>
      <c r="I84" s="70"/>
      <c r="J84" s="70"/>
      <c r="K84" s="158"/>
      <c r="L84" s="151"/>
    </row>
    <row r="85" spans="1:12" hidden="1" outlineLevel="1" x14ac:dyDescent="0.2">
      <c r="A85" s="151"/>
      <c r="B85" s="157"/>
      <c r="C85" s="132" t="s">
        <v>237</v>
      </c>
      <c r="D85" s="82" t="s">
        <v>4</v>
      </c>
      <c r="F85" s="74">
        <f>E84-F84</f>
        <v>0</v>
      </c>
      <c r="G85" s="74">
        <f>F84-G84</f>
        <v>0</v>
      </c>
      <c r="H85" s="74">
        <f>G84-H84</f>
        <v>0</v>
      </c>
      <c r="I85" s="74">
        <f>H84-I84</f>
        <v>0</v>
      </c>
      <c r="J85" s="74">
        <f>I84-J84</f>
        <v>0</v>
      </c>
      <c r="K85" s="158"/>
      <c r="L85" s="151"/>
    </row>
    <row r="86" spans="1:12" collapsed="1" x14ac:dyDescent="0.2">
      <c r="A86" s="151"/>
      <c r="B86" s="157"/>
      <c r="C86" s="64" t="s">
        <v>24</v>
      </c>
      <c r="D86" s="4"/>
      <c r="F86" s="65"/>
      <c r="G86" s="65"/>
      <c r="H86" s="65"/>
      <c r="I86" s="65"/>
      <c r="J86" s="66"/>
      <c r="K86" s="158"/>
      <c r="L86" s="151"/>
    </row>
    <row r="87" spans="1:12" s="14" customFormat="1" x14ac:dyDescent="0.2">
      <c r="A87" s="168"/>
      <c r="B87" s="188"/>
      <c r="C87" s="132" t="s">
        <v>218</v>
      </c>
      <c r="D87" s="82" t="s">
        <v>8</v>
      </c>
      <c r="E87" s="7"/>
      <c r="F87" s="70"/>
      <c r="G87" s="70"/>
      <c r="H87" s="70"/>
      <c r="I87" s="70"/>
      <c r="J87" s="70"/>
      <c r="K87" s="189"/>
      <c r="L87" s="168"/>
    </row>
    <row r="88" spans="1:12" s="12" customFormat="1" x14ac:dyDescent="0.2">
      <c r="A88" s="167"/>
      <c r="B88" s="185"/>
      <c r="C88" s="132" t="s">
        <v>218</v>
      </c>
      <c r="D88" s="82" t="s">
        <v>4</v>
      </c>
      <c r="E88" s="85"/>
      <c r="F88" s="76">
        <f>F52*F87/360</f>
        <v>0</v>
      </c>
      <c r="G88" s="76">
        <f>G52*G87/360</f>
        <v>0</v>
      </c>
      <c r="H88" s="76">
        <f>H52*H87/360</f>
        <v>0</v>
      </c>
      <c r="I88" s="76">
        <f>I52*I87/360</f>
        <v>0</v>
      </c>
      <c r="J88" s="76">
        <f>J52*J87/360</f>
        <v>0</v>
      </c>
      <c r="K88" s="186"/>
      <c r="L88" s="167"/>
    </row>
    <row r="89" spans="1:12" s="12" customFormat="1" hidden="1" outlineLevel="1" x14ac:dyDescent="0.2">
      <c r="A89" s="167"/>
      <c r="B89" s="185"/>
      <c r="C89" s="132" t="s">
        <v>219</v>
      </c>
      <c r="D89" s="82" t="s">
        <v>4</v>
      </c>
      <c r="E89" s="7"/>
      <c r="F89" s="74">
        <f>F88-E88</f>
        <v>0</v>
      </c>
      <c r="G89" s="74">
        <f>G88-F88</f>
        <v>0</v>
      </c>
      <c r="H89" s="74">
        <f>H88-G88</f>
        <v>0</v>
      </c>
      <c r="I89" s="74">
        <f>I88-H88</f>
        <v>0</v>
      </c>
      <c r="J89" s="74">
        <f>J88-I88</f>
        <v>0</v>
      </c>
      <c r="K89" s="186"/>
      <c r="L89" s="167"/>
    </row>
    <row r="90" spans="1:12" s="12" customFormat="1" collapsed="1" x14ac:dyDescent="0.2">
      <c r="A90" s="167"/>
      <c r="B90" s="185"/>
      <c r="C90" s="132" t="s">
        <v>220</v>
      </c>
      <c r="D90" s="82" t="s">
        <v>4</v>
      </c>
      <c r="E90" s="7"/>
      <c r="F90" s="70"/>
      <c r="G90" s="70"/>
      <c r="H90" s="70"/>
      <c r="I90" s="70"/>
      <c r="J90" s="70"/>
      <c r="K90" s="186"/>
      <c r="L90" s="167"/>
    </row>
    <row r="91" spans="1:12" s="12" customFormat="1" x14ac:dyDescent="0.2">
      <c r="A91" s="167"/>
      <c r="B91" s="185"/>
      <c r="C91" s="132" t="s">
        <v>221</v>
      </c>
      <c r="D91" s="82" t="s">
        <v>4</v>
      </c>
      <c r="E91" s="7"/>
      <c r="F91" s="74">
        <f>F90-E90</f>
        <v>0</v>
      </c>
      <c r="G91" s="74">
        <f>G90-F90</f>
        <v>0</v>
      </c>
      <c r="H91" s="74">
        <f>H90-G90</f>
        <v>0</v>
      </c>
      <c r="I91" s="74">
        <f>I90-H90</f>
        <v>0</v>
      </c>
      <c r="J91" s="74">
        <f>J90-I90</f>
        <v>0</v>
      </c>
      <c r="K91" s="186"/>
      <c r="L91" s="167"/>
    </row>
    <row r="92" spans="1:12" s="12" customFormat="1" x14ac:dyDescent="0.2">
      <c r="A92" s="167"/>
      <c r="B92" s="185"/>
      <c r="C92" s="132" t="s">
        <v>147</v>
      </c>
      <c r="D92" s="82" t="s">
        <v>4</v>
      </c>
      <c r="E92" s="7"/>
      <c r="F92" s="70"/>
      <c r="G92" s="70"/>
      <c r="H92" s="70"/>
      <c r="I92" s="70"/>
      <c r="J92" s="70"/>
      <c r="K92" s="186"/>
      <c r="L92" s="167"/>
    </row>
    <row r="93" spans="1:12" s="12" customFormat="1" hidden="1" outlineLevel="1" x14ac:dyDescent="0.2">
      <c r="A93" s="167"/>
      <c r="B93" s="185"/>
      <c r="C93" s="132" t="s">
        <v>223</v>
      </c>
      <c r="D93" s="82" t="s">
        <v>4</v>
      </c>
      <c r="E93" s="7"/>
      <c r="F93" s="74">
        <f>F92-E92</f>
        <v>0</v>
      </c>
      <c r="G93" s="74">
        <f>G92-F92</f>
        <v>0</v>
      </c>
      <c r="H93" s="74">
        <f>H92-G92</f>
        <v>0</v>
      </c>
      <c r="I93" s="74">
        <f>I92-H92</f>
        <v>0</v>
      </c>
      <c r="J93" s="74">
        <f>J92-I92</f>
        <v>0</v>
      </c>
      <c r="K93" s="186"/>
      <c r="L93" s="167"/>
    </row>
    <row r="94" spans="1:12" hidden="1" outlineLevel="1" x14ac:dyDescent="0.2">
      <c r="A94" s="151"/>
      <c r="B94" s="157"/>
      <c r="C94" s="62" t="s">
        <v>172</v>
      </c>
      <c r="D94" s="4"/>
      <c r="E94" s="4"/>
      <c r="F94" s="4"/>
      <c r="G94" s="4"/>
      <c r="H94" s="4"/>
      <c r="I94" s="4"/>
      <c r="J94" s="4"/>
      <c r="K94" s="158"/>
      <c r="L94" s="151"/>
    </row>
    <row r="95" spans="1:12" hidden="1" outlineLevel="1" x14ac:dyDescent="0.2">
      <c r="A95" s="151"/>
      <c r="B95" s="157"/>
      <c r="C95" s="64" t="s">
        <v>125</v>
      </c>
      <c r="D95" s="4"/>
      <c r="E95" s="4"/>
      <c r="F95" s="4"/>
      <c r="G95" s="4"/>
      <c r="H95" s="4"/>
      <c r="I95" s="4"/>
      <c r="J95" s="4"/>
      <c r="K95" s="158"/>
      <c r="L95" s="151"/>
    </row>
    <row r="96" spans="1:12" s="14" customFormat="1" hidden="1" outlineLevel="1" x14ac:dyDescent="0.2">
      <c r="A96" s="168"/>
      <c r="B96" s="188"/>
      <c r="C96" s="132" t="s">
        <v>126</v>
      </c>
      <c r="D96" s="82" t="s">
        <v>4</v>
      </c>
      <c r="E96" s="76">
        <f>E148</f>
        <v>0</v>
      </c>
      <c r="F96" s="76">
        <f>E96+F97</f>
        <v>0</v>
      </c>
      <c r="G96" s="76">
        <f>F96+G97</f>
        <v>0</v>
      </c>
      <c r="H96" s="76">
        <f>G96+H97</f>
        <v>0</v>
      </c>
      <c r="I96" s="76">
        <f>H96+I97</f>
        <v>0</v>
      </c>
      <c r="J96" s="76">
        <f>I96+J97</f>
        <v>0</v>
      </c>
      <c r="K96" s="189"/>
      <c r="L96" s="168"/>
    </row>
    <row r="97" spans="1:12" s="14" customFormat="1" hidden="1" outlineLevel="1" x14ac:dyDescent="0.2">
      <c r="A97" s="168"/>
      <c r="B97" s="188"/>
      <c r="C97" s="132" t="s">
        <v>14</v>
      </c>
      <c r="D97" s="82" t="s">
        <v>4</v>
      </c>
      <c r="E97" s="15"/>
      <c r="F97" s="76">
        <f>E96*F$7</f>
        <v>0</v>
      </c>
      <c r="G97" s="76">
        <f>F96*G$7</f>
        <v>0</v>
      </c>
      <c r="H97" s="76">
        <f>G96*H$7</f>
        <v>0</v>
      </c>
      <c r="I97" s="76">
        <f>H96*I$7</f>
        <v>0</v>
      </c>
      <c r="J97" s="76">
        <f>I96*J$7</f>
        <v>0</v>
      </c>
      <c r="K97" s="189"/>
      <c r="L97" s="168"/>
    </row>
    <row r="98" spans="1:12" hidden="1" outlineLevel="1" x14ac:dyDescent="0.2">
      <c r="A98" s="169"/>
      <c r="B98" s="157"/>
      <c r="C98" s="64" t="s">
        <v>127</v>
      </c>
      <c r="D98" s="4"/>
      <c r="K98" s="190"/>
      <c r="L98" s="151"/>
    </row>
    <row r="99" spans="1:12" s="14" customFormat="1" hidden="1" outlineLevel="1" x14ac:dyDescent="0.2">
      <c r="A99" s="168"/>
      <c r="B99" s="188"/>
      <c r="C99" s="132" t="s">
        <v>126</v>
      </c>
      <c r="D99" s="82" t="s">
        <v>4</v>
      </c>
      <c r="E99" s="136">
        <f>E149</f>
        <v>0</v>
      </c>
      <c r="F99" s="76">
        <f>E99+F100</f>
        <v>0</v>
      </c>
      <c r="G99" s="76">
        <f>F99+G100</f>
        <v>0</v>
      </c>
      <c r="H99" s="76">
        <f>G99+H100</f>
        <v>0</v>
      </c>
      <c r="I99" s="76">
        <f>H99+I100</f>
        <v>0</v>
      </c>
      <c r="J99" s="76">
        <f>I99+J100</f>
        <v>0</v>
      </c>
      <c r="K99" s="189"/>
      <c r="L99" s="168"/>
    </row>
    <row r="100" spans="1:12" s="14" customFormat="1" hidden="1" outlineLevel="1" x14ac:dyDescent="0.2">
      <c r="A100" s="168"/>
      <c r="B100" s="188"/>
      <c r="C100" s="132" t="s">
        <v>14</v>
      </c>
      <c r="D100" s="82" t="s">
        <v>4</v>
      </c>
      <c r="E100" s="7"/>
      <c r="F100" s="76">
        <f>E99*F$7</f>
        <v>0</v>
      </c>
      <c r="G100" s="76">
        <f>F99*G$7</f>
        <v>0</v>
      </c>
      <c r="H100" s="76">
        <f>G99*H$7</f>
        <v>0</v>
      </c>
      <c r="I100" s="76">
        <f>H99*I$7</f>
        <v>0</v>
      </c>
      <c r="J100" s="76">
        <f>I99*J$7</f>
        <v>0</v>
      </c>
      <c r="K100" s="189"/>
      <c r="L100" s="168"/>
    </row>
    <row r="101" spans="1:12" s="12" customFormat="1" hidden="1" outlineLevel="1" x14ac:dyDescent="0.2">
      <c r="A101" s="167"/>
      <c r="B101" s="185"/>
      <c r="C101" s="131" t="s">
        <v>15</v>
      </c>
      <c r="D101" s="82" t="s">
        <v>4</v>
      </c>
      <c r="E101" s="7"/>
      <c r="F101" s="76">
        <f>IF(F$1&gt;Bases!$D$22,0,F99/Bases!$D$22)</f>
        <v>0</v>
      </c>
      <c r="G101" s="76">
        <f>IF(G$1&gt;Bases!$D$22,0,G99/Bases!$D$22)</f>
        <v>0</v>
      </c>
      <c r="H101" s="76">
        <f>IF(H$1&gt;Bases!$D$22,0,H99/Bases!$D$22)</f>
        <v>0</v>
      </c>
      <c r="I101" s="76">
        <f>IF(I$1&gt;Bases!$D$22,0,I99/Bases!$D$22)</f>
        <v>0</v>
      </c>
      <c r="J101" s="76">
        <f>IF(J$1&gt;Bases!$D$22,0,J99/Bases!$D$22)</f>
        <v>0</v>
      </c>
      <c r="K101" s="186"/>
      <c r="L101" s="167"/>
    </row>
    <row r="102" spans="1:12" s="14" customFormat="1" hidden="1" outlineLevel="1" x14ac:dyDescent="0.2">
      <c r="A102" s="168"/>
      <c r="B102" s="188"/>
      <c r="C102" s="132" t="s">
        <v>16</v>
      </c>
      <c r="D102" s="82" t="s">
        <v>4</v>
      </c>
      <c r="E102" s="7"/>
      <c r="F102" s="76">
        <f>E103*F$7</f>
        <v>0</v>
      </c>
      <c r="G102" s="76">
        <f>F103*G$7</f>
        <v>0</v>
      </c>
      <c r="H102" s="76">
        <f>G103*H$7</f>
        <v>0</v>
      </c>
      <c r="I102" s="76">
        <f>H103*I$7</f>
        <v>0</v>
      </c>
      <c r="J102" s="76">
        <f>I103*J$7</f>
        <v>0</v>
      </c>
      <c r="K102" s="189"/>
      <c r="L102" s="168"/>
    </row>
    <row r="103" spans="1:12" s="14" customFormat="1" hidden="1" outlineLevel="1" x14ac:dyDescent="0.2">
      <c r="A103" s="168"/>
      <c r="B103" s="188"/>
      <c r="C103" s="131" t="s">
        <v>17</v>
      </c>
      <c r="D103" s="82" t="s">
        <v>4</v>
      </c>
      <c r="E103" s="7"/>
      <c r="F103" s="76">
        <f>E103+F101+F102</f>
        <v>0</v>
      </c>
      <c r="G103" s="76">
        <f>F103+G101+G102</f>
        <v>0</v>
      </c>
      <c r="H103" s="76">
        <f>G103+H101+H102</f>
        <v>0</v>
      </c>
      <c r="I103" s="76">
        <f>H103+I101+I102</f>
        <v>0</v>
      </c>
      <c r="J103" s="76">
        <f>I103+J101+J102</f>
        <v>0</v>
      </c>
      <c r="K103" s="189"/>
      <c r="L103" s="168"/>
    </row>
    <row r="104" spans="1:12" s="14" customFormat="1" hidden="1" outlineLevel="1" x14ac:dyDescent="0.2">
      <c r="A104" s="168"/>
      <c r="B104" s="188"/>
      <c r="C104" s="132" t="s">
        <v>18</v>
      </c>
      <c r="D104" s="82" t="s">
        <v>4</v>
      </c>
      <c r="E104" s="7"/>
      <c r="F104" s="76">
        <f>F99-F103</f>
        <v>0</v>
      </c>
      <c r="G104" s="76">
        <f>G99-G103</f>
        <v>0</v>
      </c>
      <c r="H104" s="76">
        <f>H99-H103</f>
        <v>0</v>
      </c>
      <c r="I104" s="76">
        <f>I99-I103</f>
        <v>0</v>
      </c>
      <c r="J104" s="76">
        <f>J99-J103</f>
        <v>0</v>
      </c>
      <c r="K104" s="189"/>
      <c r="L104" s="168"/>
    </row>
    <row r="105" spans="1:12" hidden="1" outlineLevel="1" x14ac:dyDescent="0.2">
      <c r="A105" s="169"/>
      <c r="B105" s="157"/>
      <c r="C105" s="64" t="s">
        <v>52</v>
      </c>
      <c r="D105" s="4"/>
      <c r="K105" s="190"/>
      <c r="L105" s="151"/>
    </row>
    <row r="106" spans="1:12" s="14" customFormat="1" hidden="1" outlineLevel="1" x14ac:dyDescent="0.2">
      <c r="A106" s="168"/>
      <c r="B106" s="188"/>
      <c r="C106" s="132" t="s">
        <v>126</v>
      </c>
      <c r="D106" s="82" t="s">
        <v>4</v>
      </c>
      <c r="E106" s="135">
        <f>E150</f>
        <v>0</v>
      </c>
      <c r="F106" s="76">
        <f>E106+F107</f>
        <v>0</v>
      </c>
      <c r="G106" s="76">
        <f>F106+G107</f>
        <v>0</v>
      </c>
      <c r="H106" s="76">
        <f>G106+H107</f>
        <v>0</v>
      </c>
      <c r="I106" s="76">
        <f>H106+I107</f>
        <v>0</v>
      </c>
      <c r="J106" s="76">
        <f>I106+J107</f>
        <v>0</v>
      </c>
      <c r="K106" s="189"/>
      <c r="L106" s="168"/>
    </row>
    <row r="107" spans="1:12" s="14" customFormat="1" hidden="1" outlineLevel="1" x14ac:dyDescent="0.2">
      <c r="A107" s="168"/>
      <c r="B107" s="188"/>
      <c r="C107" s="132" t="s">
        <v>14</v>
      </c>
      <c r="D107" s="82" t="s">
        <v>4</v>
      </c>
      <c r="E107" s="7"/>
      <c r="F107" s="76">
        <f>E106*F$7</f>
        <v>0</v>
      </c>
      <c r="G107" s="76">
        <f>F106*G$7</f>
        <v>0</v>
      </c>
      <c r="H107" s="76">
        <f>G106*H$7</f>
        <v>0</v>
      </c>
      <c r="I107" s="76">
        <f>H106*I$7</f>
        <v>0</v>
      </c>
      <c r="J107" s="76">
        <f>I106*J$7</f>
        <v>0</v>
      </c>
      <c r="K107" s="189"/>
      <c r="L107" s="168"/>
    </row>
    <row r="108" spans="1:12" s="12" customFormat="1" hidden="1" outlineLevel="1" x14ac:dyDescent="0.2">
      <c r="A108" s="167"/>
      <c r="B108" s="185"/>
      <c r="C108" s="131" t="s">
        <v>15</v>
      </c>
      <c r="D108" s="82" t="s">
        <v>4</v>
      </c>
      <c r="E108" s="7"/>
      <c r="F108" s="76">
        <f>IF(F$1&gt;Bases!$D$23,0,F106/Bases!$D$23)</f>
        <v>0</v>
      </c>
      <c r="G108" s="76">
        <f>IF(G$1&gt;Bases!$D$23,0,G106/Bases!$D$23)</f>
        <v>0</v>
      </c>
      <c r="H108" s="76">
        <f>IF(H$1&gt;Bases!$D$23,0,H106/Bases!$D$23)</f>
        <v>0</v>
      </c>
      <c r="I108" s="76">
        <f>IF(I$1&gt;Bases!$D$23,0,I106/Bases!$D$23)</f>
        <v>0</v>
      </c>
      <c r="J108" s="76">
        <f>IF(J$1&gt;Bases!$D$23,0,J106/Bases!$D$23)</f>
        <v>0</v>
      </c>
      <c r="K108" s="186"/>
      <c r="L108" s="167"/>
    </row>
    <row r="109" spans="1:12" s="14" customFormat="1" hidden="1" outlineLevel="1" x14ac:dyDescent="0.2">
      <c r="A109" s="168"/>
      <c r="B109" s="188"/>
      <c r="C109" s="132" t="s">
        <v>16</v>
      </c>
      <c r="D109" s="82" t="s">
        <v>4</v>
      </c>
      <c r="E109" s="7"/>
      <c r="F109" s="76">
        <f>E110*F$7</f>
        <v>0</v>
      </c>
      <c r="G109" s="76">
        <f>F110*G$7</f>
        <v>0</v>
      </c>
      <c r="H109" s="76">
        <f>G110*H$7</f>
        <v>0</v>
      </c>
      <c r="I109" s="76">
        <f>H110*I$7</f>
        <v>0</v>
      </c>
      <c r="J109" s="76">
        <f>I110*J$7</f>
        <v>0</v>
      </c>
      <c r="K109" s="189"/>
      <c r="L109" s="168"/>
    </row>
    <row r="110" spans="1:12" s="14" customFormat="1" hidden="1" outlineLevel="1" x14ac:dyDescent="0.2">
      <c r="A110" s="168"/>
      <c r="B110" s="188"/>
      <c r="C110" s="131" t="s">
        <v>19</v>
      </c>
      <c r="D110" s="82" t="s">
        <v>4</v>
      </c>
      <c r="E110" s="7"/>
      <c r="F110" s="76">
        <f>E110+F108+F109</f>
        <v>0</v>
      </c>
      <c r="G110" s="76">
        <f>F110+G108+G109</f>
        <v>0</v>
      </c>
      <c r="H110" s="76">
        <f>G110+H108+H109</f>
        <v>0</v>
      </c>
      <c r="I110" s="76">
        <f>H110+I108+I109</f>
        <v>0</v>
      </c>
      <c r="J110" s="76">
        <f>I110+J108+J109</f>
        <v>0</v>
      </c>
      <c r="K110" s="189"/>
      <c r="L110" s="168"/>
    </row>
    <row r="111" spans="1:12" s="14" customFormat="1" hidden="1" outlineLevel="1" x14ac:dyDescent="0.2">
      <c r="A111" s="168"/>
      <c r="B111" s="188"/>
      <c r="C111" s="132" t="s">
        <v>18</v>
      </c>
      <c r="D111" s="82" t="s">
        <v>4</v>
      </c>
      <c r="E111" s="7"/>
      <c r="F111" s="76">
        <f>F106-F110</f>
        <v>0</v>
      </c>
      <c r="G111" s="76">
        <f>G106-G110</f>
        <v>0</v>
      </c>
      <c r="H111" s="76">
        <f>H106-H110</f>
        <v>0</v>
      </c>
      <c r="I111" s="76">
        <f>I106-I110</f>
        <v>0</v>
      </c>
      <c r="J111" s="76">
        <f>J106-J110</f>
        <v>0</v>
      </c>
      <c r="K111" s="189"/>
      <c r="L111" s="168"/>
    </row>
    <row r="112" spans="1:12" hidden="1" outlineLevel="1" x14ac:dyDescent="0.2">
      <c r="A112" s="169"/>
      <c r="B112" s="157"/>
      <c r="C112" s="64" t="s">
        <v>132</v>
      </c>
      <c r="D112" s="4"/>
      <c r="K112" s="190"/>
      <c r="L112" s="151"/>
    </row>
    <row r="113" spans="1:12" s="14" customFormat="1" hidden="1" outlineLevel="1" x14ac:dyDescent="0.2">
      <c r="A113" s="168"/>
      <c r="B113" s="188"/>
      <c r="C113" s="132" t="s">
        <v>126</v>
      </c>
      <c r="D113" s="82" t="s">
        <v>4</v>
      </c>
      <c r="E113" s="136">
        <f>E151</f>
        <v>0</v>
      </c>
      <c r="F113" s="76">
        <f>E113+F114</f>
        <v>0</v>
      </c>
      <c r="G113" s="76">
        <f>F113+G114</f>
        <v>0</v>
      </c>
      <c r="H113" s="76">
        <f>G113+H114</f>
        <v>0</v>
      </c>
      <c r="I113" s="76">
        <f>H113+I114</f>
        <v>0</v>
      </c>
      <c r="J113" s="76">
        <f>I113+J114</f>
        <v>0</v>
      </c>
      <c r="K113" s="189"/>
      <c r="L113" s="168"/>
    </row>
    <row r="114" spans="1:12" s="14" customFormat="1" hidden="1" outlineLevel="1" x14ac:dyDescent="0.2">
      <c r="A114" s="168"/>
      <c r="B114" s="188"/>
      <c r="C114" s="132" t="s">
        <v>14</v>
      </c>
      <c r="D114" s="82" t="s">
        <v>4</v>
      </c>
      <c r="E114" s="7"/>
      <c r="F114" s="76">
        <f>E113*F$7</f>
        <v>0</v>
      </c>
      <c r="G114" s="76">
        <f>F113*G$7</f>
        <v>0</v>
      </c>
      <c r="H114" s="76">
        <f>G113*H$7</f>
        <v>0</v>
      </c>
      <c r="I114" s="76">
        <f>H113*I$7</f>
        <v>0</v>
      </c>
      <c r="J114" s="76">
        <f>I113*J$7</f>
        <v>0</v>
      </c>
      <c r="K114" s="189"/>
      <c r="L114" s="168"/>
    </row>
    <row r="115" spans="1:12" s="12" customFormat="1" hidden="1" outlineLevel="1" x14ac:dyDescent="0.2">
      <c r="A115" s="167"/>
      <c r="B115" s="185"/>
      <c r="C115" s="131" t="s">
        <v>15</v>
      </c>
      <c r="D115" s="82" t="s">
        <v>4</v>
      </c>
      <c r="E115" s="7"/>
      <c r="F115" s="76">
        <f>IF(F$1&gt;Bases!$D$24,0,F113/Bases!$D$24)</f>
        <v>0</v>
      </c>
      <c r="G115" s="76">
        <f>IF(G$1&gt;Bases!$D$24,0,G113/Bases!$D$24)</f>
        <v>0</v>
      </c>
      <c r="H115" s="76">
        <f>IF(H$1&gt;Bases!$D$24,0,H113/Bases!$D$24)</f>
        <v>0</v>
      </c>
      <c r="I115" s="76">
        <f>IF(I$1&gt;Bases!$D$24,0,I113/Bases!$D$24)</f>
        <v>0</v>
      </c>
      <c r="J115" s="76">
        <f>IF(J$1&gt;Bases!$D$24,0,J113/Bases!$D$24)</f>
        <v>0</v>
      </c>
      <c r="K115" s="186"/>
      <c r="L115" s="167"/>
    </row>
    <row r="116" spans="1:12" s="14" customFormat="1" hidden="1" outlineLevel="1" x14ac:dyDescent="0.2">
      <c r="A116" s="168"/>
      <c r="B116" s="188"/>
      <c r="C116" s="132" t="s">
        <v>16</v>
      </c>
      <c r="D116" s="82" t="s">
        <v>4</v>
      </c>
      <c r="E116" s="7"/>
      <c r="F116" s="76">
        <f>E117*F$7</f>
        <v>0</v>
      </c>
      <c r="G116" s="76">
        <f>F117*G$7</f>
        <v>0</v>
      </c>
      <c r="H116" s="76">
        <f>G117*H$7</f>
        <v>0</v>
      </c>
      <c r="I116" s="76">
        <f>H117*I$7</f>
        <v>0</v>
      </c>
      <c r="J116" s="76">
        <f>I117*J$7</f>
        <v>0</v>
      </c>
      <c r="K116" s="189"/>
      <c r="L116" s="168"/>
    </row>
    <row r="117" spans="1:12" s="14" customFormat="1" hidden="1" outlineLevel="1" x14ac:dyDescent="0.2">
      <c r="A117" s="168"/>
      <c r="B117" s="188"/>
      <c r="C117" s="131" t="s">
        <v>19</v>
      </c>
      <c r="D117" s="82" t="s">
        <v>4</v>
      </c>
      <c r="E117" s="7"/>
      <c r="F117" s="76">
        <f>E117+F115+F116</f>
        <v>0</v>
      </c>
      <c r="G117" s="76">
        <f>F117+G115+G116</f>
        <v>0</v>
      </c>
      <c r="H117" s="76">
        <f>G117+H115+H116</f>
        <v>0</v>
      </c>
      <c r="I117" s="76">
        <f>H117+I115+I116</f>
        <v>0</v>
      </c>
      <c r="J117" s="76">
        <f>I117+J115+J116</f>
        <v>0</v>
      </c>
      <c r="K117" s="189"/>
      <c r="L117" s="168"/>
    </row>
    <row r="118" spans="1:12" s="14" customFormat="1" hidden="1" outlineLevel="1" x14ac:dyDescent="0.2">
      <c r="A118" s="168"/>
      <c r="B118" s="188"/>
      <c r="C118" s="132" t="s">
        <v>18</v>
      </c>
      <c r="D118" s="82" t="s">
        <v>4</v>
      </c>
      <c r="E118" s="7"/>
      <c r="F118" s="76">
        <f>F113-F117</f>
        <v>0</v>
      </c>
      <c r="G118" s="76">
        <f>G113-G117</f>
        <v>0</v>
      </c>
      <c r="H118" s="76">
        <f>H113-H117</f>
        <v>0</v>
      </c>
      <c r="I118" s="76">
        <f>I113-I117</f>
        <v>0</v>
      </c>
      <c r="J118" s="76">
        <f>J113-J117</f>
        <v>0</v>
      </c>
      <c r="K118" s="189"/>
      <c r="L118" s="168"/>
    </row>
    <row r="119" spans="1:12" hidden="1" outlineLevel="1" x14ac:dyDescent="0.2">
      <c r="A119" s="169"/>
      <c r="B119" s="157"/>
      <c r="C119" s="64" t="s">
        <v>129</v>
      </c>
      <c r="D119" s="4"/>
      <c r="K119" s="190"/>
      <c r="L119" s="151"/>
    </row>
    <row r="120" spans="1:12" s="14" customFormat="1" hidden="1" outlineLevel="1" x14ac:dyDescent="0.2">
      <c r="A120" s="168"/>
      <c r="B120" s="188"/>
      <c r="C120" s="132" t="s">
        <v>126</v>
      </c>
      <c r="D120" s="82" t="s">
        <v>4</v>
      </c>
      <c r="E120" s="136">
        <f>E152</f>
        <v>0</v>
      </c>
      <c r="F120" s="76">
        <f>E120+F121</f>
        <v>0</v>
      </c>
      <c r="G120" s="76">
        <f>F120+G121</f>
        <v>0</v>
      </c>
      <c r="H120" s="76">
        <f>G120+H121</f>
        <v>0</v>
      </c>
      <c r="I120" s="76">
        <f>H120+I121</f>
        <v>0</v>
      </c>
      <c r="J120" s="76">
        <f>I120+J121</f>
        <v>0</v>
      </c>
      <c r="K120" s="189"/>
      <c r="L120" s="168"/>
    </row>
    <row r="121" spans="1:12" s="14" customFormat="1" hidden="1" outlineLevel="1" x14ac:dyDescent="0.2">
      <c r="A121" s="168"/>
      <c r="B121" s="188"/>
      <c r="C121" s="132" t="s">
        <v>14</v>
      </c>
      <c r="D121" s="82" t="s">
        <v>4</v>
      </c>
      <c r="E121" s="7"/>
      <c r="F121" s="76">
        <f>E120*F$7</f>
        <v>0</v>
      </c>
      <c r="G121" s="76">
        <f>F120*G$7</f>
        <v>0</v>
      </c>
      <c r="H121" s="76">
        <f>G120*H$7</f>
        <v>0</v>
      </c>
      <c r="I121" s="76">
        <f>H120*I$7</f>
        <v>0</v>
      </c>
      <c r="J121" s="76">
        <f>I120*J$7</f>
        <v>0</v>
      </c>
      <c r="K121" s="189"/>
      <c r="L121" s="168"/>
    </row>
    <row r="122" spans="1:12" s="12" customFormat="1" hidden="1" outlineLevel="1" x14ac:dyDescent="0.2">
      <c r="A122" s="167"/>
      <c r="B122" s="185"/>
      <c r="C122" s="131" t="s">
        <v>15</v>
      </c>
      <c r="D122" s="82" t="s">
        <v>4</v>
      </c>
      <c r="E122" s="7"/>
      <c r="F122" s="76">
        <f>IF(F$1&gt;Bases!$D$25,0,F120/Bases!$D$25)</f>
        <v>0</v>
      </c>
      <c r="G122" s="76">
        <f>IF(G$1&gt;Bases!$D$25,0,G120/Bases!$D$25)</f>
        <v>0</v>
      </c>
      <c r="H122" s="76">
        <f>IF(H$1&gt;Bases!$D$25,0,H120/Bases!$D$25)</f>
        <v>0</v>
      </c>
      <c r="I122" s="76">
        <f>IF(I$1&gt;Bases!$D$25,0,I120/Bases!$D$25)</f>
        <v>0</v>
      </c>
      <c r="J122" s="76">
        <f>IF(J$1&gt;Bases!$D$25,0,J120/Bases!$D$25)</f>
        <v>0</v>
      </c>
      <c r="K122" s="186"/>
      <c r="L122" s="167"/>
    </row>
    <row r="123" spans="1:12" s="14" customFormat="1" hidden="1" outlineLevel="1" x14ac:dyDescent="0.2">
      <c r="A123" s="168"/>
      <c r="B123" s="188"/>
      <c r="C123" s="132" t="s">
        <v>16</v>
      </c>
      <c r="D123" s="82" t="s">
        <v>4</v>
      </c>
      <c r="E123" s="7"/>
      <c r="F123" s="76">
        <f>E124*F$7</f>
        <v>0</v>
      </c>
      <c r="G123" s="76">
        <f>F124*G$7</f>
        <v>0</v>
      </c>
      <c r="H123" s="76">
        <f>G124*H$7</f>
        <v>0</v>
      </c>
      <c r="I123" s="76">
        <f>H124*I$7</f>
        <v>0</v>
      </c>
      <c r="J123" s="76">
        <f>I124*J$7</f>
        <v>0</v>
      </c>
      <c r="K123" s="189"/>
      <c r="L123" s="168"/>
    </row>
    <row r="124" spans="1:12" s="14" customFormat="1" hidden="1" outlineLevel="1" x14ac:dyDescent="0.2">
      <c r="A124" s="168"/>
      <c r="B124" s="188"/>
      <c r="C124" s="131" t="s">
        <v>19</v>
      </c>
      <c r="D124" s="82" t="s">
        <v>4</v>
      </c>
      <c r="E124" s="7"/>
      <c r="F124" s="76">
        <f>E124+F122+F123</f>
        <v>0</v>
      </c>
      <c r="G124" s="76">
        <f>F124+G122+G123</f>
        <v>0</v>
      </c>
      <c r="H124" s="76">
        <f>G124+H122+H123</f>
        <v>0</v>
      </c>
      <c r="I124" s="76">
        <f>H124+I122+I123</f>
        <v>0</v>
      </c>
      <c r="J124" s="76">
        <f>I124+J122+J123</f>
        <v>0</v>
      </c>
      <c r="K124" s="189"/>
      <c r="L124" s="168"/>
    </row>
    <row r="125" spans="1:12" s="14" customFormat="1" hidden="1" outlineLevel="1" x14ac:dyDescent="0.2">
      <c r="A125" s="168"/>
      <c r="B125" s="188"/>
      <c r="C125" s="132" t="s">
        <v>18</v>
      </c>
      <c r="D125" s="82" t="s">
        <v>4</v>
      </c>
      <c r="E125" s="7"/>
      <c r="F125" s="76">
        <f>F120-F124</f>
        <v>0</v>
      </c>
      <c r="G125" s="76">
        <f>G120-G124</f>
        <v>0</v>
      </c>
      <c r="H125" s="76">
        <f>H120-H124</f>
        <v>0</v>
      </c>
      <c r="I125" s="76">
        <f>I120-I124</f>
        <v>0</v>
      </c>
      <c r="J125" s="76">
        <f>J120-J124</f>
        <v>0</v>
      </c>
      <c r="K125" s="189"/>
      <c r="L125" s="168"/>
    </row>
    <row r="126" spans="1:12" hidden="1" outlineLevel="1" x14ac:dyDescent="0.2">
      <c r="A126" s="169"/>
      <c r="B126" s="157"/>
      <c r="C126" s="64" t="s">
        <v>134</v>
      </c>
      <c r="D126" s="4"/>
      <c r="K126" s="190"/>
      <c r="L126" s="151"/>
    </row>
    <row r="127" spans="1:12" s="14" customFormat="1" hidden="1" outlineLevel="1" x14ac:dyDescent="0.2">
      <c r="A127" s="168"/>
      <c r="B127" s="188"/>
      <c r="C127" s="132" t="s">
        <v>126</v>
      </c>
      <c r="D127" s="82" t="s">
        <v>4</v>
      </c>
      <c r="E127" s="136">
        <f>E153</f>
        <v>0</v>
      </c>
      <c r="F127" s="76">
        <f>E127+F128</f>
        <v>0</v>
      </c>
      <c r="G127" s="76">
        <f>F127+G128</f>
        <v>0</v>
      </c>
      <c r="H127" s="76">
        <f>G127+H128</f>
        <v>0</v>
      </c>
      <c r="I127" s="76">
        <f>H127+I128</f>
        <v>0</v>
      </c>
      <c r="J127" s="76">
        <f>I127+J128</f>
        <v>0</v>
      </c>
      <c r="K127" s="189"/>
      <c r="L127" s="168"/>
    </row>
    <row r="128" spans="1:12" s="14" customFormat="1" hidden="1" outlineLevel="1" x14ac:dyDescent="0.2">
      <c r="A128" s="168"/>
      <c r="B128" s="188"/>
      <c r="C128" s="132" t="s">
        <v>14</v>
      </c>
      <c r="D128" s="82" t="s">
        <v>4</v>
      </c>
      <c r="E128" s="7"/>
      <c r="F128" s="76">
        <f>E127*F$7</f>
        <v>0</v>
      </c>
      <c r="G128" s="76">
        <f>F127*G$7</f>
        <v>0</v>
      </c>
      <c r="H128" s="76">
        <f>G127*H$7</f>
        <v>0</v>
      </c>
      <c r="I128" s="76">
        <f>H127*I$7</f>
        <v>0</v>
      </c>
      <c r="J128" s="76">
        <f>I127*J$7</f>
        <v>0</v>
      </c>
      <c r="K128" s="189"/>
      <c r="L128" s="168"/>
    </row>
    <row r="129" spans="1:12" s="12" customFormat="1" hidden="1" outlineLevel="1" x14ac:dyDescent="0.2">
      <c r="A129" s="167"/>
      <c r="B129" s="185"/>
      <c r="C129" s="131" t="s">
        <v>15</v>
      </c>
      <c r="D129" s="82" t="s">
        <v>4</v>
      </c>
      <c r="E129" s="7"/>
      <c r="F129" s="76">
        <f>IF(F$1&gt;Bases!$D$26,0,F127/Bases!$D$26)</f>
        <v>0</v>
      </c>
      <c r="G129" s="76">
        <f>IF(G$1&gt;Bases!$D$26,0,G127/Bases!$D$26)</f>
        <v>0</v>
      </c>
      <c r="H129" s="76">
        <f>IF(H$1&gt;Bases!$D$26,0,H127/Bases!$D$26)</f>
        <v>0</v>
      </c>
      <c r="I129" s="76">
        <f>IF(I$1&gt;Bases!$D$26,0,I127/Bases!$D$26)</f>
        <v>0</v>
      </c>
      <c r="J129" s="76">
        <f>IF(J$1&gt;Bases!$D$26,0,J127/Bases!$D$26)</f>
        <v>0</v>
      </c>
      <c r="K129" s="186"/>
      <c r="L129" s="167"/>
    </row>
    <row r="130" spans="1:12" s="14" customFormat="1" hidden="1" outlineLevel="1" x14ac:dyDescent="0.2">
      <c r="A130" s="168"/>
      <c r="B130" s="188"/>
      <c r="C130" s="132" t="s">
        <v>16</v>
      </c>
      <c r="D130" s="82" t="s">
        <v>4</v>
      </c>
      <c r="E130" s="7"/>
      <c r="F130" s="76">
        <f>E131*F$7</f>
        <v>0</v>
      </c>
      <c r="G130" s="76">
        <f>F131*G$7</f>
        <v>0</v>
      </c>
      <c r="H130" s="76">
        <f>G131*H$7</f>
        <v>0</v>
      </c>
      <c r="I130" s="76">
        <f>H131*I$7</f>
        <v>0</v>
      </c>
      <c r="J130" s="76">
        <f>I131*J$7</f>
        <v>0</v>
      </c>
      <c r="K130" s="189"/>
      <c r="L130" s="168"/>
    </row>
    <row r="131" spans="1:12" s="14" customFormat="1" hidden="1" outlineLevel="1" x14ac:dyDescent="0.2">
      <c r="A131" s="168"/>
      <c r="B131" s="188"/>
      <c r="C131" s="131" t="s">
        <v>19</v>
      </c>
      <c r="D131" s="82" t="s">
        <v>4</v>
      </c>
      <c r="E131" s="7"/>
      <c r="F131" s="76">
        <f>E131+F129+F130</f>
        <v>0</v>
      </c>
      <c r="G131" s="76">
        <f>F131+G129+G130</f>
        <v>0</v>
      </c>
      <c r="H131" s="76">
        <f>G131+H129+H130</f>
        <v>0</v>
      </c>
      <c r="I131" s="76">
        <f>H131+I129+I130</f>
        <v>0</v>
      </c>
      <c r="J131" s="76">
        <f>I131+J129+J130</f>
        <v>0</v>
      </c>
      <c r="K131" s="189"/>
      <c r="L131" s="168"/>
    </row>
    <row r="132" spans="1:12" s="14" customFormat="1" hidden="1" outlineLevel="1" x14ac:dyDescent="0.2">
      <c r="A132" s="168"/>
      <c r="B132" s="188"/>
      <c r="C132" s="132" t="s">
        <v>18</v>
      </c>
      <c r="D132" s="82" t="s">
        <v>4</v>
      </c>
      <c r="E132" s="7"/>
      <c r="F132" s="76">
        <f>F127-F131</f>
        <v>0</v>
      </c>
      <c r="G132" s="76">
        <f>G127-G131</f>
        <v>0</v>
      </c>
      <c r="H132" s="76">
        <f>H127-H131</f>
        <v>0</v>
      </c>
      <c r="I132" s="76">
        <f>I127-I131</f>
        <v>0</v>
      </c>
      <c r="J132" s="76">
        <f>J127-J131</f>
        <v>0</v>
      </c>
      <c r="K132" s="189"/>
      <c r="L132" s="168"/>
    </row>
    <row r="133" spans="1:12" hidden="1" outlineLevel="1" x14ac:dyDescent="0.2">
      <c r="A133" s="169"/>
      <c r="B133" s="157"/>
      <c r="C133" s="64" t="s">
        <v>145</v>
      </c>
      <c r="D133" s="4"/>
      <c r="K133" s="190"/>
      <c r="L133" s="151"/>
    </row>
    <row r="134" spans="1:12" s="14" customFormat="1" hidden="1" outlineLevel="1" x14ac:dyDescent="0.2">
      <c r="A134" s="168"/>
      <c r="B134" s="188"/>
      <c r="C134" s="132" t="s">
        <v>126</v>
      </c>
      <c r="D134" s="82" t="s">
        <v>4</v>
      </c>
      <c r="E134" s="136">
        <f>E154</f>
        <v>0</v>
      </c>
      <c r="F134" s="76">
        <f>E134+F135</f>
        <v>0</v>
      </c>
      <c r="G134" s="76">
        <f>F134+G135</f>
        <v>0</v>
      </c>
      <c r="H134" s="76">
        <f>G134+H135</f>
        <v>0</v>
      </c>
      <c r="I134" s="76">
        <f>H134+I135</f>
        <v>0</v>
      </c>
      <c r="J134" s="76">
        <f>I134+J135</f>
        <v>0</v>
      </c>
      <c r="K134" s="189"/>
      <c r="L134" s="168"/>
    </row>
    <row r="135" spans="1:12" s="14" customFormat="1" hidden="1" outlineLevel="1" x14ac:dyDescent="0.2">
      <c r="A135" s="168"/>
      <c r="B135" s="188"/>
      <c r="C135" s="132" t="s">
        <v>14</v>
      </c>
      <c r="D135" s="82" t="s">
        <v>4</v>
      </c>
      <c r="E135" s="7"/>
      <c r="F135" s="76">
        <f>E134*F$7</f>
        <v>0</v>
      </c>
      <c r="G135" s="76">
        <f>F134*G$7</f>
        <v>0</v>
      </c>
      <c r="H135" s="76">
        <f>G134*H$7</f>
        <v>0</v>
      </c>
      <c r="I135" s="76">
        <f>H134*I$7</f>
        <v>0</v>
      </c>
      <c r="J135" s="76">
        <f>I134*J$7</f>
        <v>0</v>
      </c>
      <c r="K135" s="189"/>
      <c r="L135" s="168"/>
    </row>
    <row r="136" spans="1:12" s="12" customFormat="1" hidden="1" outlineLevel="1" x14ac:dyDescent="0.2">
      <c r="A136" s="167"/>
      <c r="B136" s="185"/>
      <c r="C136" s="131" t="s">
        <v>190</v>
      </c>
      <c r="D136" s="82" t="s">
        <v>4</v>
      </c>
      <c r="E136" s="7"/>
      <c r="F136" s="76">
        <f>IF(F$1&gt;Bases!$D$27,0,F134/Bases!$D$27)</f>
        <v>0</v>
      </c>
      <c r="G136" s="76">
        <f>IF(G$1&gt;Bases!$D$27,0,G134/Bases!$D$27)</f>
        <v>0</v>
      </c>
      <c r="H136" s="76">
        <f>IF(H$1&gt;Bases!$D$27,0,H134/Bases!$D$27)</f>
        <v>0</v>
      </c>
      <c r="I136" s="76">
        <f>IF(I$1&gt;Bases!$D$27,0,I134/Bases!$D$27)</f>
        <v>0</v>
      </c>
      <c r="J136" s="76">
        <f>IF(J$1&gt;Bases!$D$27,0,J134/Bases!$D$27)</f>
        <v>0</v>
      </c>
      <c r="K136" s="186"/>
      <c r="L136" s="167"/>
    </row>
    <row r="137" spans="1:12" s="14" customFormat="1" hidden="1" outlineLevel="1" x14ac:dyDescent="0.2">
      <c r="A137" s="168"/>
      <c r="B137" s="188"/>
      <c r="C137" s="132" t="s">
        <v>191</v>
      </c>
      <c r="D137" s="82" t="s">
        <v>4</v>
      </c>
      <c r="E137" s="7"/>
      <c r="F137" s="76">
        <f>E138*F$7</f>
        <v>0</v>
      </c>
      <c r="G137" s="76">
        <f>F138*G$7</f>
        <v>0</v>
      </c>
      <c r="H137" s="76">
        <f>G138*H$7</f>
        <v>0</v>
      </c>
      <c r="I137" s="76">
        <f>H138*I$7</f>
        <v>0</v>
      </c>
      <c r="J137" s="76">
        <f>I138*J$7</f>
        <v>0</v>
      </c>
      <c r="K137" s="189"/>
      <c r="L137" s="168"/>
    </row>
    <row r="138" spans="1:12" s="14" customFormat="1" hidden="1" outlineLevel="1" x14ac:dyDescent="0.2">
      <c r="A138" s="168"/>
      <c r="B138" s="188"/>
      <c r="C138" s="131" t="s">
        <v>192</v>
      </c>
      <c r="D138" s="82" t="s">
        <v>4</v>
      </c>
      <c r="E138" s="7"/>
      <c r="F138" s="76">
        <f>E138+F136+F137</f>
        <v>0</v>
      </c>
      <c r="G138" s="76">
        <f>F138+G136+G137</f>
        <v>0</v>
      </c>
      <c r="H138" s="76">
        <f>G138+H136+H137</f>
        <v>0</v>
      </c>
      <c r="I138" s="76">
        <f>H138+I136+I137</f>
        <v>0</v>
      </c>
      <c r="J138" s="76">
        <f>I138+J136+J137</f>
        <v>0</v>
      </c>
      <c r="K138" s="189"/>
      <c r="L138" s="168"/>
    </row>
    <row r="139" spans="1:12" s="14" customFormat="1" hidden="1" outlineLevel="1" x14ac:dyDescent="0.2">
      <c r="A139" s="168"/>
      <c r="B139" s="188"/>
      <c r="C139" s="132" t="s">
        <v>18</v>
      </c>
      <c r="D139" s="82" t="s">
        <v>4</v>
      </c>
      <c r="E139" s="7"/>
      <c r="F139" s="76">
        <f>F134-F138</f>
        <v>0</v>
      </c>
      <c r="G139" s="76">
        <f>G134-G138</f>
        <v>0</v>
      </c>
      <c r="H139" s="76">
        <f>H134-H138</f>
        <v>0</v>
      </c>
      <c r="I139" s="76">
        <f>I134-I138</f>
        <v>0</v>
      </c>
      <c r="J139" s="76">
        <f>J134-J138</f>
        <v>0</v>
      </c>
      <c r="K139" s="189"/>
      <c r="L139" s="168"/>
    </row>
    <row r="140" spans="1:12" hidden="1" outlineLevel="1" x14ac:dyDescent="0.2">
      <c r="A140" s="169"/>
      <c r="B140" s="157"/>
      <c r="C140" s="64" t="s">
        <v>146</v>
      </c>
      <c r="D140" s="4"/>
      <c r="K140" s="190"/>
      <c r="L140" s="151"/>
    </row>
    <row r="141" spans="1:12" s="14" customFormat="1" hidden="1" outlineLevel="1" x14ac:dyDescent="0.2">
      <c r="A141" s="168"/>
      <c r="B141" s="188"/>
      <c r="C141" s="132" t="s">
        <v>126</v>
      </c>
      <c r="D141" s="82" t="s">
        <v>4</v>
      </c>
      <c r="E141" s="135">
        <f>E155</f>
        <v>0</v>
      </c>
      <c r="F141" s="76">
        <f>E141+F142</f>
        <v>0</v>
      </c>
      <c r="G141" s="76">
        <f>F141+G142</f>
        <v>0</v>
      </c>
      <c r="H141" s="76">
        <f>G141+H142</f>
        <v>0</v>
      </c>
      <c r="I141" s="76">
        <f>H141+I142</f>
        <v>0</v>
      </c>
      <c r="J141" s="76">
        <f>I141+J142</f>
        <v>0</v>
      </c>
      <c r="K141" s="189"/>
      <c r="L141" s="168"/>
    </row>
    <row r="142" spans="1:12" s="14" customFormat="1" hidden="1" outlineLevel="1" x14ac:dyDescent="0.2">
      <c r="A142" s="168"/>
      <c r="B142" s="188"/>
      <c r="C142" s="132" t="s">
        <v>14</v>
      </c>
      <c r="D142" s="82" t="s">
        <v>4</v>
      </c>
      <c r="E142" s="7"/>
      <c r="F142" s="76">
        <f>E141*F$7</f>
        <v>0</v>
      </c>
      <c r="G142" s="76">
        <f>F141*G$7</f>
        <v>0</v>
      </c>
      <c r="H142" s="76">
        <f>G141*H$7</f>
        <v>0</v>
      </c>
      <c r="I142" s="76">
        <f>H141*I$7</f>
        <v>0</v>
      </c>
      <c r="J142" s="76">
        <f>I141*J$7</f>
        <v>0</v>
      </c>
      <c r="K142" s="189"/>
      <c r="L142" s="168"/>
    </row>
    <row r="143" spans="1:12" s="12" customFormat="1" hidden="1" outlineLevel="1" x14ac:dyDescent="0.2">
      <c r="A143" s="167"/>
      <c r="B143" s="185"/>
      <c r="C143" s="131" t="s">
        <v>190</v>
      </c>
      <c r="D143" s="82" t="s">
        <v>4</v>
      </c>
      <c r="E143" s="7"/>
      <c r="F143" s="76">
        <f>IF(F$1&gt;Bases!$D$28,0,F141/Bases!$D$28)</f>
        <v>0</v>
      </c>
      <c r="G143" s="76">
        <f>IF(G$1&gt;Bases!$D$28,0,G141/Bases!$D$28)</f>
        <v>0</v>
      </c>
      <c r="H143" s="76">
        <f>IF(H$1&gt;Bases!$D$28,0,H141/Bases!$D$28)</f>
        <v>0</v>
      </c>
      <c r="I143" s="76">
        <f>IF(I$1&gt;Bases!$D$28,0,I141/Bases!$D$28)</f>
        <v>0</v>
      </c>
      <c r="J143" s="76">
        <f>IF(J$1&gt;Bases!$D$28,0,J141/Bases!$D$28)</f>
        <v>0</v>
      </c>
      <c r="K143" s="186"/>
      <c r="L143" s="167"/>
    </row>
    <row r="144" spans="1:12" s="14" customFormat="1" hidden="1" outlineLevel="1" x14ac:dyDescent="0.2">
      <c r="A144" s="168"/>
      <c r="B144" s="188"/>
      <c r="C144" s="132" t="s">
        <v>191</v>
      </c>
      <c r="D144" s="82" t="s">
        <v>4</v>
      </c>
      <c r="E144" s="7"/>
      <c r="F144" s="76">
        <f>E145*F$7</f>
        <v>0</v>
      </c>
      <c r="G144" s="76">
        <f>F145*G$7</f>
        <v>0</v>
      </c>
      <c r="H144" s="76">
        <f>G145*H$7</f>
        <v>0</v>
      </c>
      <c r="I144" s="76">
        <f>H145*I$7</f>
        <v>0</v>
      </c>
      <c r="J144" s="76">
        <f>I145*J$7</f>
        <v>0</v>
      </c>
      <c r="K144" s="189"/>
      <c r="L144" s="168"/>
    </row>
    <row r="145" spans="1:12" s="14" customFormat="1" hidden="1" outlineLevel="1" x14ac:dyDescent="0.2">
      <c r="A145" s="168"/>
      <c r="B145" s="188"/>
      <c r="C145" s="131" t="s">
        <v>192</v>
      </c>
      <c r="D145" s="82" t="s">
        <v>4</v>
      </c>
      <c r="E145" s="7"/>
      <c r="F145" s="76">
        <f>E145+F143+F144</f>
        <v>0</v>
      </c>
      <c r="G145" s="76">
        <f>F145+G143+G144</f>
        <v>0</v>
      </c>
      <c r="H145" s="76">
        <f>G145+H143+H144</f>
        <v>0</v>
      </c>
      <c r="I145" s="76">
        <f>H145+I143+I144</f>
        <v>0</v>
      </c>
      <c r="J145" s="76">
        <f>I145+J143+J144</f>
        <v>0</v>
      </c>
      <c r="K145" s="189"/>
      <c r="L145" s="168"/>
    </row>
    <row r="146" spans="1:12" s="14" customFormat="1" hidden="1" outlineLevel="1" x14ac:dyDescent="0.2">
      <c r="A146" s="168"/>
      <c r="B146" s="188"/>
      <c r="C146" s="132" t="s">
        <v>18</v>
      </c>
      <c r="D146" s="82" t="s">
        <v>4</v>
      </c>
      <c r="E146" s="7"/>
      <c r="F146" s="76">
        <f>F141-F145</f>
        <v>0</v>
      </c>
      <c r="G146" s="76">
        <f>G141-G145</f>
        <v>0</v>
      </c>
      <c r="H146" s="76">
        <f>H141-H145</f>
        <v>0</v>
      </c>
      <c r="I146" s="76">
        <f>I141-I145</f>
        <v>0</v>
      </c>
      <c r="J146" s="76">
        <f>J141-J145</f>
        <v>0</v>
      </c>
      <c r="K146" s="189"/>
      <c r="L146" s="168"/>
    </row>
    <row r="147" spans="1:12" collapsed="1" x14ac:dyDescent="0.2">
      <c r="A147" s="151"/>
      <c r="B147" s="157"/>
      <c r="C147" s="62" t="s">
        <v>284</v>
      </c>
      <c r="D147" s="4"/>
      <c r="E147" s="4"/>
      <c r="F147" s="4"/>
      <c r="G147" s="4"/>
      <c r="H147" s="4"/>
      <c r="I147" s="4"/>
      <c r="J147" s="4"/>
      <c r="K147" s="158"/>
      <c r="L147" s="151"/>
    </row>
    <row r="148" spans="1:12" s="12" customFormat="1" x14ac:dyDescent="0.2">
      <c r="A148" s="167"/>
      <c r="B148" s="185"/>
      <c r="C148" s="133" t="s">
        <v>125</v>
      </c>
      <c r="D148" s="82" t="s">
        <v>4</v>
      </c>
      <c r="E148" s="70"/>
      <c r="F148" s="70"/>
      <c r="G148" s="70"/>
      <c r="H148" s="70"/>
      <c r="I148" s="70"/>
      <c r="J148" s="70"/>
      <c r="K148" s="186"/>
      <c r="L148" s="167"/>
    </row>
    <row r="149" spans="1:12" s="12" customFormat="1" x14ac:dyDescent="0.2">
      <c r="A149" s="167"/>
      <c r="B149" s="185"/>
      <c r="C149" s="133" t="s">
        <v>127</v>
      </c>
      <c r="D149" s="82" t="s">
        <v>4</v>
      </c>
      <c r="E149" s="70"/>
      <c r="F149" s="70"/>
      <c r="G149" s="70"/>
      <c r="H149" s="70"/>
      <c r="I149" s="70"/>
      <c r="J149" s="70"/>
      <c r="K149" s="186"/>
      <c r="L149" s="167"/>
    </row>
    <row r="150" spans="1:12" s="12" customFormat="1" x14ac:dyDescent="0.2">
      <c r="A150" s="167"/>
      <c r="B150" s="185"/>
      <c r="C150" s="133" t="s">
        <v>52</v>
      </c>
      <c r="D150" s="82" t="s">
        <v>4</v>
      </c>
      <c r="E150" s="70"/>
      <c r="F150" s="70"/>
      <c r="G150" s="70"/>
      <c r="H150" s="70"/>
      <c r="I150" s="70"/>
      <c r="J150" s="70"/>
      <c r="K150" s="186"/>
      <c r="L150" s="167"/>
    </row>
    <row r="151" spans="1:12" s="12" customFormat="1" x14ac:dyDescent="0.2">
      <c r="A151" s="167"/>
      <c r="B151" s="185"/>
      <c r="C151" s="133" t="s">
        <v>132</v>
      </c>
      <c r="D151" s="82" t="s">
        <v>4</v>
      </c>
      <c r="E151" s="70"/>
      <c r="F151" s="70"/>
      <c r="G151" s="70"/>
      <c r="H151" s="70"/>
      <c r="I151" s="70"/>
      <c r="J151" s="70"/>
      <c r="K151" s="186"/>
      <c r="L151" s="167"/>
    </row>
    <row r="152" spans="1:12" s="12" customFormat="1" x14ac:dyDescent="0.2">
      <c r="A152" s="167"/>
      <c r="B152" s="185"/>
      <c r="C152" s="133" t="s">
        <v>129</v>
      </c>
      <c r="D152" s="82" t="s">
        <v>4</v>
      </c>
      <c r="E152" s="70"/>
      <c r="F152" s="70"/>
      <c r="G152" s="70"/>
      <c r="H152" s="70"/>
      <c r="I152" s="70"/>
      <c r="J152" s="70"/>
      <c r="K152" s="186"/>
      <c r="L152" s="167"/>
    </row>
    <row r="153" spans="1:12" s="12" customFormat="1" x14ac:dyDescent="0.2">
      <c r="A153" s="167"/>
      <c r="B153" s="185"/>
      <c r="C153" s="133" t="s">
        <v>173</v>
      </c>
      <c r="D153" s="82" t="s">
        <v>4</v>
      </c>
      <c r="E153" s="70"/>
      <c r="F153" s="70"/>
      <c r="G153" s="70"/>
      <c r="H153" s="70"/>
      <c r="I153" s="70"/>
      <c r="J153" s="70"/>
      <c r="K153" s="186"/>
      <c r="L153" s="167"/>
    </row>
    <row r="154" spans="1:12" s="12" customFormat="1" x14ac:dyDescent="0.2">
      <c r="A154" s="167"/>
      <c r="B154" s="185"/>
      <c r="C154" s="133" t="s">
        <v>145</v>
      </c>
      <c r="D154" s="82" t="s">
        <v>4</v>
      </c>
      <c r="E154" s="70"/>
      <c r="F154" s="70"/>
      <c r="G154" s="70"/>
      <c r="H154" s="70"/>
      <c r="I154" s="70"/>
      <c r="J154" s="70"/>
      <c r="K154" s="186"/>
      <c r="L154" s="167"/>
    </row>
    <row r="155" spans="1:12" s="12" customFormat="1" x14ac:dyDescent="0.2">
      <c r="A155" s="167"/>
      <c r="B155" s="185"/>
      <c r="C155" s="133" t="s">
        <v>146</v>
      </c>
      <c r="D155" s="82" t="s">
        <v>4</v>
      </c>
      <c r="E155" s="70"/>
      <c r="F155" s="70"/>
      <c r="G155" s="70"/>
      <c r="H155" s="70"/>
      <c r="I155" s="70"/>
      <c r="J155" s="70"/>
      <c r="K155" s="186"/>
      <c r="L155" s="167"/>
    </row>
    <row r="156" spans="1:12" s="12" customFormat="1" x14ac:dyDescent="0.2">
      <c r="A156" s="167"/>
      <c r="B156" s="185"/>
      <c r="C156" s="132" t="s">
        <v>174</v>
      </c>
      <c r="D156" s="82" t="s">
        <v>4</v>
      </c>
      <c r="E156" s="7"/>
      <c r="F156" s="76">
        <f>SUM(F148:F155)</f>
        <v>0</v>
      </c>
      <c r="G156" s="76">
        <f>SUM(G148:G155)</f>
        <v>0</v>
      </c>
      <c r="H156" s="76">
        <f>SUM(H148:H155)</f>
        <v>0</v>
      </c>
      <c r="I156" s="76">
        <f>SUM(I148:I155)</f>
        <v>0</v>
      </c>
      <c r="J156" s="76">
        <f>SUM(J148:J155)</f>
        <v>0</v>
      </c>
      <c r="K156" s="186"/>
      <c r="L156" s="167"/>
    </row>
    <row r="157" spans="1:12" x14ac:dyDescent="0.2">
      <c r="A157" s="169"/>
      <c r="B157" s="157"/>
      <c r="C157" s="64" t="s">
        <v>211</v>
      </c>
      <c r="D157" s="4"/>
      <c r="K157" s="190"/>
      <c r="L157" s="151"/>
    </row>
    <row r="158" spans="1:12" s="14" customFormat="1" x14ac:dyDescent="0.2">
      <c r="A158" s="168"/>
      <c r="B158" s="188"/>
      <c r="C158" s="132" t="s">
        <v>126</v>
      </c>
      <c r="D158" s="82" t="s">
        <v>4</v>
      </c>
      <c r="E158" s="70"/>
      <c r="F158" s="70"/>
      <c r="G158" s="70"/>
      <c r="H158" s="70"/>
      <c r="I158" s="70"/>
      <c r="J158" s="70"/>
      <c r="K158" s="189"/>
      <c r="L158" s="168"/>
    </row>
    <row r="159" spans="1:12" s="14" customFormat="1" hidden="1" x14ac:dyDescent="0.2">
      <c r="A159" s="168"/>
      <c r="B159" s="188"/>
      <c r="C159" s="63" t="s">
        <v>212</v>
      </c>
      <c r="D159" s="5"/>
      <c r="E159" s="7"/>
      <c r="F159" s="84">
        <f>F158-E158</f>
        <v>0</v>
      </c>
      <c r="G159" s="84">
        <f>G158-F158</f>
        <v>0</v>
      </c>
      <c r="H159" s="84">
        <f>H158-G158</f>
        <v>0</v>
      </c>
      <c r="I159" s="84">
        <f>I158-H158</f>
        <v>0</v>
      </c>
      <c r="J159" s="84">
        <f>J158-I158</f>
        <v>0</v>
      </c>
      <c r="K159" s="189"/>
      <c r="L159" s="168"/>
    </row>
    <row r="160" spans="1:12" hidden="1" outlineLevel="1" x14ac:dyDescent="0.2">
      <c r="A160" s="151"/>
      <c r="B160" s="157"/>
      <c r="C160" s="62" t="s">
        <v>25</v>
      </c>
      <c r="D160" s="4"/>
      <c r="E160" s="4"/>
      <c r="F160" s="4"/>
      <c r="G160" s="4"/>
      <c r="H160" s="4"/>
      <c r="I160" s="4"/>
      <c r="J160" s="4"/>
      <c r="K160" s="158"/>
      <c r="L160" s="151"/>
    </row>
    <row r="161" spans="1:12" hidden="1" outlineLevel="1" x14ac:dyDescent="0.2">
      <c r="A161" s="151"/>
      <c r="B161" s="157"/>
      <c r="C161" s="64" t="s">
        <v>205</v>
      </c>
      <c r="D161" s="4"/>
      <c r="F161" s="65"/>
      <c r="G161" s="65"/>
      <c r="H161" s="65"/>
      <c r="I161" s="65"/>
      <c r="J161" s="66"/>
      <c r="K161" s="158"/>
      <c r="L161" s="151"/>
    </row>
    <row r="162" spans="1:12" s="14" customFormat="1" hidden="1" outlineLevel="1" x14ac:dyDescent="0.2">
      <c r="A162" s="168"/>
      <c r="B162" s="188"/>
      <c r="C162" s="132" t="s">
        <v>26</v>
      </c>
      <c r="D162" s="82" t="s">
        <v>4</v>
      </c>
      <c r="E162" s="76">
        <f>Balance!D55</f>
        <v>0</v>
      </c>
      <c r="F162" s="76">
        <f>Balance!E55</f>
        <v>0</v>
      </c>
      <c r="G162" s="76">
        <f>Balance!F55</f>
        <v>0</v>
      </c>
      <c r="H162" s="76">
        <f>Balance!G55</f>
        <v>0</v>
      </c>
      <c r="I162" s="76">
        <f>Balance!H55</f>
        <v>0</v>
      </c>
      <c r="J162" s="76">
        <f>Balance!I55</f>
        <v>0</v>
      </c>
      <c r="K162" s="189"/>
      <c r="L162" s="168"/>
    </row>
    <row r="163" spans="1:12" s="14" customFormat="1" hidden="1" outlineLevel="1" x14ac:dyDescent="0.2">
      <c r="A163" s="168"/>
      <c r="B163" s="188"/>
      <c r="C163" s="132" t="s">
        <v>300</v>
      </c>
      <c r="D163" s="82" t="s">
        <v>1</v>
      </c>
      <c r="E163" s="7"/>
      <c r="F163" s="69">
        <v>0.03</v>
      </c>
      <c r="G163" s="69">
        <v>0.03</v>
      </c>
      <c r="H163" s="69">
        <v>0.03</v>
      </c>
      <c r="I163" s="69">
        <v>0.03</v>
      </c>
      <c r="J163" s="69">
        <v>0.03</v>
      </c>
      <c r="K163" s="189"/>
      <c r="L163" s="168"/>
    </row>
    <row r="164" spans="1:12" s="14" customFormat="1" hidden="1" outlineLevel="1" x14ac:dyDescent="0.2">
      <c r="A164" s="168"/>
      <c r="B164" s="188"/>
      <c r="C164" s="132" t="s">
        <v>27</v>
      </c>
      <c r="D164" s="82" t="s">
        <v>4</v>
      </c>
      <c r="E164" s="7"/>
      <c r="F164" s="76">
        <f>E162*F163</f>
        <v>0</v>
      </c>
      <c r="G164" s="76">
        <f>F162*G163</f>
        <v>0</v>
      </c>
      <c r="H164" s="76">
        <f>G162*H163</f>
        <v>0</v>
      </c>
      <c r="I164" s="76">
        <f>H162*I163</f>
        <v>0</v>
      </c>
      <c r="J164" s="76">
        <f>I162*J163</f>
        <v>0</v>
      </c>
      <c r="K164" s="189"/>
      <c r="L164" s="168"/>
    </row>
    <row r="165" spans="1:12" s="14" customFormat="1" hidden="1" outlineLevel="1" x14ac:dyDescent="0.2">
      <c r="A165" s="168"/>
      <c r="B165" s="188"/>
      <c r="C165" s="132" t="s">
        <v>28</v>
      </c>
      <c r="D165" s="82" t="s">
        <v>4</v>
      </c>
      <c r="E165" s="7"/>
      <c r="F165" s="76">
        <f>'P&amp;G'!D24</f>
        <v>0</v>
      </c>
      <c r="G165" s="76">
        <f>'P&amp;G'!E24</f>
        <v>0</v>
      </c>
      <c r="H165" s="76">
        <f>'P&amp;G'!F24</f>
        <v>0</v>
      </c>
      <c r="I165" s="76">
        <f>'P&amp;G'!G24</f>
        <v>0</v>
      </c>
      <c r="J165" s="76">
        <f>'P&amp;G'!H24</f>
        <v>0</v>
      </c>
      <c r="K165" s="189"/>
      <c r="L165" s="168"/>
    </row>
    <row r="166" spans="1:12" s="14" customFormat="1" hidden="1" outlineLevel="1" x14ac:dyDescent="0.2">
      <c r="A166" s="168"/>
      <c r="B166" s="188"/>
      <c r="C166" s="132" t="s">
        <v>27</v>
      </c>
      <c r="D166" s="82" t="s">
        <v>1</v>
      </c>
      <c r="E166" s="7"/>
      <c r="F166" s="69">
        <v>0.33</v>
      </c>
      <c r="G166" s="69">
        <v>0.33</v>
      </c>
      <c r="H166" s="69">
        <v>0.33</v>
      </c>
      <c r="I166" s="69">
        <v>0.33</v>
      </c>
      <c r="J166" s="69">
        <v>0.33</v>
      </c>
      <c r="K166" s="189"/>
      <c r="L166" s="168"/>
    </row>
    <row r="167" spans="1:12" s="14" customFormat="1" hidden="1" outlineLevel="1" x14ac:dyDescent="0.2">
      <c r="A167" s="168"/>
      <c r="B167" s="188"/>
      <c r="C167" s="132" t="s">
        <v>206</v>
      </c>
      <c r="D167" s="82" t="s">
        <v>4</v>
      </c>
      <c r="E167" s="7"/>
      <c r="F167" s="76">
        <f>IF(MAX(F164:F165)&lt;0,0,MAX(F164:F165)*F166)</f>
        <v>0</v>
      </c>
      <c r="G167" s="76">
        <f>IF(MAX(G164:G165)&lt;0,0,MAX(G164:G165)*G166)</f>
        <v>0</v>
      </c>
      <c r="H167" s="76">
        <f>IF(MAX(H164:H165)&lt;0,0,MAX(H164:H165)*H166)</f>
        <v>0</v>
      </c>
      <c r="I167" s="76">
        <f>IF(MAX(I164:I165)&lt;0,0,MAX(I164:I165)*I166)</f>
        <v>0</v>
      </c>
      <c r="J167" s="76">
        <f>IF(MAX(J164:J165)&lt;0,0,MAX(J164:J165)*J166)</f>
        <v>0</v>
      </c>
      <c r="K167" s="189"/>
      <c r="L167" s="168"/>
    </row>
    <row r="168" spans="1:12" s="14" customFormat="1" hidden="1" outlineLevel="1" x14ac:dyDescent="0.2">
      <c r="A168" s="168"/>
      <c r="B168" s="188"/>
      <c r="C168" s="132" t="s">
        <v>207</v>
      </c>
      <c r="D168" s="82" t="s">
        <v>4</v>
      </c>
      <c r="E168" s="7"/>
      <c r="F168" s="76">
        <f>F167</f>
        <v>0</v>
      </c>
      <c r="G168" s="76">
        <f>G167</f>
        <v>0</v>
      </c>
      <c r="H168" s="76">
        <f>H167</f>
        <v>0</v>
      </c>
      <c r="I168" s="76">
        <f>I167</f>
        <v>0</v>
      </c>
      <c r="J168" s="76">
        <f>J167</f>
        <v>0</v>
      </c>
      <c r="K168" s="189"/>
      <c r="L168" s="168"/>
    </row>
    <row r="169" spans="1:12" s="14" customFormat="1" hidden="1" outlineLevel="1" x14ac:dyDescent="0.2">
      <c r="A169" s="168"/>
      <c r="B169" s="188"/>
      <c r="C169" s="132" t="s">
        <v>208</v>
      </c>
      <c r="D169" s="82" t="s">
        <v>4</v>
      </c>
      <c r="E169" s="7"/>
      <c r="F169" s="76">
        <f>E168</f>
        <v>0</v>
      </c>
      <c r="G169" s="76">
        <f>F168</f>
        <v>0</v>
      </c>
      <c r="H169" s="76">
        <f>G168</f>
        <v>0</v>
      </c>
      <c r="I169" s="76">
        <f>H168</f>
        <v>0</v>
      </c>
      <c r="J169" s="76">
        <f>I168</f>
        <v>0</v>
      </c>
      <c r="K169" s="189"/>
      <c r="L169" s="168"/>
    </row>
    <row r="170" spans="1:12" collapsed="1" x14ac:dyDescent="0.2">
      <c r="A170" s="151"/>
      <c r="B170" s="157"/>
      <c r="C170" s="62" t="s">
        <v>214</v>
      </c>
      <c r="D170" s="4"/>
      <c r="E170" s="4"/>
      <c r="F170" s="4"/>
      <c r="G170" s="4"/>
      <c r="H170" s="4"/>
      <c r="I170" s="4"/>
      <c r="J170" s="4"/>
      <c r="K170" s="158"/>
      <c r="L170" s="151"/>
    </row>
    <row r="171" spans="1:12" x14ac:dyDescent="0.2">
      <c r="A171" s="151"/>
      <c r="B171" s="157"/>
      <c r="C171" s="132" t="s">
        <v>175</v>
      </c>
      <c r="D171" s="82" t="s">
        <v>4</v>
      </c>
      <c r="E171" s="83"/>
      <c r="F171" s="80">
        <f>E171+F172</f>
        <v>0</v>
      </c>
      <c r="G171" s="80">
        <f>F171+G172</f>
        <v>0</v>
      </c>
      <c r="H171" s="80">
        <f>G171+H172</f>
        <v>0</v>
      </c>
      <c r="I171" s="80">
        <f>H171+I172</f>
        <v>0</v>
      </c>
      <c r="J171" s="80">
        <f>I171+J172</f>
        <v>0</v>
      </c>
      <c r="K171" s="158"/>
      <c r="L171" s="151"/>
    </row>
    <row r="172" spans="1:12" x14ac:dyDescent="0.2">
      <c r="A172" s="151"/>
      <c r="B172" s="157"/>
      <c r="C172" s="132" t="s">
        <v>215</v>
      </c>
      <c r="D172" s="82" t="s">
        <v>4</v>
      </c>
      <c r="F172" s="81"/>
      <c r="G172" s="81"/>
      <c r="H172" s="81"/>
      <c r="I172" s="81"/>
      <c r="J172" s="81"/>
      <c r="K172" s="158"/>
      <c r="L172" s="151"/>
    </row>
    <row r="173" spans="1:12" x14ac:dyDescent="0.2">
      <c r="A173" s="151"/>
      <c r="B173" s="157"/>
      <c r="C173" s="132" t="s">
        <v>176</v>
      </c>
      <c r="D173" s="82" t="s">
        <v>4</v>
      </c>
      <c r="E173" s="83"/>
      <c r="F173" s="80">
        <f>E173</f>
        <v>0</v>
      </c>
      <c r="G173" s="80">
        <f>F173</f>
        <v>0</v>
      </c>
      <c r="H173" s="80">
        <f>G173</f>
        <v>0</v>
      </c>
      <c r="I173" s="80">
        <f>H173</f>
        <v>0</v>
      </c>
      <c r="J173" s="80">
        <f>I173</f>
        <v>0</v>
      </c>
      <c r="K173" s="158"/>
      <c r="L173" s="151"/>
    </row>
    <row r="174" spans="1:12" x14ac:dyDescent="0.2">
      <c r="A174" s="151"/>
      <c r="B174" s="157"/>
      <c r="C174" s="132" t="s">
        <v>55</v>
      </c>
      <c r="D174" s="82" t="s">
        <v>4</v>
      </c>
      <c r="E174" s="83"/>
      <c r="F174" s="81"/>
      <c r="G174" s="81"/>
      <c r="H174" s="81"/>
      <c r="I174" s="81"/>
      <c r="J174" s="81"/>
      <c r="K174" s="158"/>
      <c r="L174" s="151"/>
    </row>
    <row r="175" spans="1:12" hidden="1" outlineLevel="1" x14ac:dyDescent="0.2">
      <c r="A175" s="151"/>
      <c r="B175" s="157"/>
      <c r="C175" s="64" t="s">
        <v>26</v>
      </c>
      <c r="D175" s="4"/>
      <c r="F175" s="65"/>
      <c r="G175" s="65"/>
      <c r="H175" s="65"/>
      <c r="I175" s="65"/>
      <c r="J175" s="66"/>
      <c r="K175" s="158"/>
      <c r="L175" s="151"/>
    </row>
    <row r="176" spans="1:12" hidden="1" outlineLevel="1" x14ac:dyDescent="0.2">
      <c r="A176" s="151"/>
      <c r="B176" s="157"/>
      <c r="C176" s="132" t="s">
        <v>29</v>
      </c>
      <c r="D176" s="82" t="s">
        <v>4</v>
      </c>
      <c r="E176" s="77">
        <f>Balance!D50</f>
        <v>0</v>
      </c>
      <c r="F176" s="76">
        <f>F171</f>
        <v>0</v>
      </c>
      <c r="G176" s="76">
        <f>G171</f>
        <v>0</v>
      </c>
      <c r="H176" s="76">
        <f>H171</f>
        <v>0</v>
      </c>
      <c r="I176" s="76">
        <f>I171</f>
        <v>0</v>
      </c>
      <c r="J176" s="76">
        <f>J171</f>
        <v>0</v>
      </c>
      <c r="K176" s="158"/>
      <c r="L176" s="151"/>
    </row>
    <row r="177" spans="1:12" hidden="1" outlineLevel="1" x14ac:dyDescent="0.2">
      <c r="A177" s="151"/>
      <c r="B177" s="157"/>
      <c r="C177" s="131" t="s">
        <v>31</v>
      </c>
      <c r="D177" s="82" t="s">
        <v>4</v>
      </c>
      <c r="F177" s="76">
        <f>IF(OR(E180&lt;0,E178&gt;=F176*50%),0,IF(E180*10%+E178&gt;F176*50%,F176*50%-E178,E180*10%))</f>
        <v>0</v>
      </c>
      <c r="G177" s="76">
        <f>IF(OR(F180&lt;0,F178&gt;=G176*50%),0,IF(F180*10%+F178&gt;G176*50%,G176*50%-F178,F180*10%))</f>
        <v>0</v>
      </c>
      <c r="H177" s="76">
        <f>IF(OR(G180&lt;0,G178&gt;=H176*50%),0,IF(G180*10%+G178&gt;H176*50%,H176*50%-G178,G180*10%))</f>
        <v>0</v>
      </c>
      <c r="I177" s="76">
        <f>IF(OR(H180&lt;0,H178&gt;=I176*50%),0,IF(H180*10%+H178&gt;I176*50%,I176*50%-H178,H180*10%))</f>
        <v>0</v>
      </c>
      <c r="J177" s="76">
        <f>IF(OR(I180&lt;0,I178&gt;=J176*50%),0,IF(I180*10%+I178&gt;J176*50%,J176*50%-I178,I180*10%))</f>
        <v>0</v>
      </c>
      <c r="K177" s="158"/>
      <c r="L177" s="151"/>
    </row>
    <row r="178" spans="1:12" hidden="1" outlineLevel="1" x14ac:dyDescent="0.2">
      <c r="A178" s="151"/>
      <c r="B178" s="157"/>
      <c r="C178" s="131" t="s">
        <v>32</v>
      </c>
      <c r="D178" s="82" t="s">
        <v>4</v>
      </c>
      <c r="F178" s="76">
        <f>E178+F177</f>
        <v>0</v>
      </c>
      <c r="G178" s="76">
        <f>F178+G177</f>
        <v>0</v>
      </c>
      <c r="H178" s="76">
        <f>G178+H177</f>
        <v>0</v>
      </c>
      <c r="I178" s="76">
        <f>H178+I177</f>
        <v>0</v>
      </c>
      <c r="J178" s="76">
        <f>I178+J177</f>
        <v>0</v>
      </c>
      <c r="K178" s="158"/>
      <c r="L178" s="151"/>
    </row>
    <row r="179" spans="1:12" hidden="1" outlineLevel="1" x14ac:dyDescent="0.2">
      <c r="A179" s="151"/>
      <c r="B179" s="157"/>
      <c r="C179" s="132" t="s">
        <v>33</v>
      </c>
      <c r="D179" s="82" t="s">
        <v>4</v>
      </c>
      <c r="F179" s="76">
        <f>E179+E180-F177-F188</f>
        <v>0</v>
      </c>
      <c r="G179" s="76">
        <f>F179+F180-G177-G188</f>
        <v>0</v>
      </c>
      <c r="H179" s="76">
        <f>G179+G180-H177-H188</f>
        <v>0</v>
      </c>
      <c r="I179" s="76">
        <f>H179+H180-I177-I188</f>
        <v>0</v>
      </c>
      <c r="J179" s="76">
        <f>I179+I180-J177-J188</f>
        <v>0</v>
      </c>
      <c r="K179" s="158"/>
      <c r="L179" s="151"/>
    </row>
    <row r="180" spans="1:12" s="12" customFormat="1" hidden="1" outlineLevel="1" x14ac:dyDescent="0.2">
      <c r="A180" s="167"/>
      <c r="B180" s="185"/>
      <c r="C180" s="132" t="s">
        <v>34</v>
      </c>
      <c r="D180" s="82" t="s">
        <v>4</v>
      </c>
      <c r="E180" s="7"/>
      <c r="F180" s="76">
        <f>'P&amp;G'!D26</f>
        <v>0</v>
      </c>
      <c r="G180" s="76">
        <f>'P&amp;G'!E26</f>
        <v>0</v>
      </c>
      <c r="H180" s="76">
        <f>'P&amp;G'!F26</f>
        <v>0</v>
      </c>
      <c r="I180" s="76">
        <f>'P&amp;G'!G26</f>
        <v>0</v>
      </c>
      <c r="J180" s="76">
        <f>'P&amp;G'!H26</f>
        <v>0</v>
      </c>
      <c r="K180" s="186"/>
      <c r="L180" s="167"/>
    </row>
    <row r="181" spans="1:12" s="12" customFormat="1" hidden="1" outlineLevel="1" x14ac:dyDescent="0.2">
      <c r="A181" s="167"/>
      <c r="B181" s="185"/>
      <c r="C181" s="132" t="s">
        <v>35</v>
      </c>
      <c r="D181" s="82" t="s">
        <v>4</v>
      </c>
      <c r="E181" s="77">
        <f t="shared" ref="E181:J181" si="0">E176+E178+E179</f>
        <v>0</v>
      </c>
      <c r="F181" s="77">
        <f t="shared" si="0"/>
        <v>0</v>
      </c>
      <c r="G181" s="77">
        <f t="shared" si="0"/>
        <v>0</v>
      </c>
      <c r="H181" s="77">
        <f t="shared" si="0"/>
        <v>0</v>
      </c>
      <c r="I181" s="77">
        <f t="shared" si="0"/>
        <v>0</v>
      </c>
      <c r="J181" s="77">
        <f t="shared" si="0"/>
        <v>0</v>
      </c>
      <c r="K181" s="186"/>
      <c r="L181" s="167"/>
    </row>
    <row r="182" spans="1:12" hidden="1" outlineLevel="1" x14ac:dyDescent="0.2">
      <c r="A182" s="151"/>
      <c r="B182" s="157"/>
      <c r="C182" s="131" t="s">
        <v>36</v>
      </c>
      <c r="D182" s="82" t="s">
        <v>4</v>
      </c>
      <c r="F182" s="76">
        <f>IF(E181&lt;0,0,E181*F7)</f>
        <v>0</v>
      </c>
      <c r="G182" s="76">
        <f>IF(F181&lt;0,0,F181*G7)</f>
        <v>0</v>
      </c>
      <c r="H182" s="76">
        <f>IF(G181&lt;0,0,G181*H7)</f>
        <v>0</v>
      </c>
      <c r="I182" s="76">
        <f>IF(H181&lt;0,0,H181*I7)</f>
        <v>0</v>
      </c>
      <c r="J182" s="76">
        <f>IF(I181&lt;0,0,I181*J7)</f>
        <v>0</v>
      </c>
      <c r="K182" s="158"/>
      <c r="L182" s="151"/>
    </row>
    <row r="183" spans="1:12" hidden="1" outlineLevel="1" x14ac:dyDescent="0.2">
      <c r="A183" s="151"/>
      <c r="B183" s="157"/>
      <c r="C183" s="131" t="s">
        <v>37</v>
      </c>
      <c r="D183" s="82" t="s">
        <v>4</v>
      </c>
      <c r="F183" s="76">
        <f>E183+F182</f>
        <v>0</v>
      </c>
      <c r="G183" s="76">
        <f>F183+G182</f>
        <v>0</v>
      </c>
      <c r="H183" s="76">
        <f>G183+H182</f>
        <v>0</v>
      </c>
      <c r="I183" s="76">
        <f>H183+I182</f>
        <v>0</v>
      </c>
      <c r="J183" s="76">
        <f>I183+J182</f>
        <v>0</v>
      </c>
      <c r="K183" s="158"/>
      <c r="L183" s="151"/>
    </row>
    <row r="184" spans="1:12" s="12" customFormat="1" hidden="1" outlineLevel="1" x14ac:dyDescent="0.2">
      <c r="A184" s="167"/>
      <c r="B184" s="185"/>
      <c r="C184" s="131" t="s">
        <v>38</v>
      </c>
      <c r="D184" s="82" t="s">
        <v>4</v>
      </c>
      <c r="E184" s="8"/>
      <c r="F184" s="8"/>
      <c r="G184" s="8"/>
      <c r="H184" s="8"/>
      <c r="I184" s="8"/>
      <c r="J184" s="9"/>
      <c r="K184" s="186"/>
      <c r="L184" s="167"/>
    </row>
    <row r="185" spans="1:12" collapsed="1" x14ac:dyDescent="0.2">
      <c r="A185" s="151"/>
      <c r="B185" s="157"/>
      <c r="C185" s="64" t="s">
        <v>39</v>
      </c>
      <c r="D185" s="4"/>
      <c r="F185" s="65"/>
      <c r="G185" s="65"/>
      <c r="H185" s="65"/>
      <c r="I185" s="65"/>
      <c r="J185" s="66"/>
      <c r="K185" s="158"/>
      <c r="L185" s="151"/>
    </row>
    <row r="186" spans="1:12" x14ac:dyDescent="0.2">
      <c r="A186" s="151"/>
      <c r="B186" s="157"/>
      <c r="C186" s="132" t="s">
        <v>204</v>
      </c>
      <c r="D186" s="82" t="s">
        <v>4</v>
      </c>
      <c r="F186" s="80">
        <f>IF(E179+E180-F177&lt;0,0,E179+E180-F177)</f>
        <v>0</v>
      </c>
      <c r="G186" s="80">
        <f>IF(F179+F180-G177&lt;0,0,F179+F180-G177)</f>
        <v>0</v>
      </c>
      <c r="H186" s="80">
        <f>IF(G179+G180-H177&lt;0,0,G179+G180-H177)</f>
        <v>0</v>
      </c>
      <c r="I186" s="80">
        <f>IF(H179+H180-I177&lt;0,0,H179+H180-I177)</f>
        <v>0</v>
      </c>
      <c r="J186" s="80">
        <f>IF(I179+I180-J177&lt;0,0,I179+I180-J177)</f>
        <v>0</v>
      </c>
      <c r="K186" s="158"/>
      <c r="L186" s="151"/>
    </row>
    <row r="187" spans="1:12" x14ac:dyDescent="0.2">
      <c r="A187" s="151"/>
      <c r="B187" s="157"/>
      <c r="C187" s="132" t="s">
        <v>39</v>
      </c>
      <c r="D187" s="82" t="s">
        <v>1</v>
      </c>
      <c r="F187" s="79"/>
      <c r="G187" s="79"/>
      <c r="H187" s="79"/>
      <c r="I187" s="79"/>
      <c r="J187" s="79"/>
      <c r="K187" s="158"/>
      <c r="L187" s="151"/>
    </row>
    <row r="188" spans="1:12" x14ac:dyDescent="0.2">
      <c r="A188" s="151"/>
      <c r="B188" s="157"/>
      <c r="C188" s="132" t="s">
        <v>39</v>
      </c>
      <c r="D188" s="82" t="s">
        <v>4</v>
      </c>
      <c r="F188" s="80">
        <f>IF(F186&lt;0,0,E180*F187)</f>
        <v>0</v>
      </c>
      <c r="G188" s="80">
        <f>IF(G186&lt;0,0,F180*G187)</f>
        <v>0</v>
      </c>
      <c r="H188" s="80">
        <f>IF(H186&lt;0,0,G180*H187)</f>
        <v>0</v>
      </c>
      <c r="I188" s="80">
        <f>IF(I186&lt;0,0,H180*I187)</f>
        <v>0</v>
      </c>
      <c r="J188" s="80">
        <f>IF(J186&lt;0,0,I180*J187)</f>
        <v>0</v>
      </c>
      <c r="K188" s="158"/>
      <c r="L188" s="151"/>
    </row>
    <row r="189" spans="1:12" ht="13.5" thickBot="1" x14ac:dyDescent="0.25">
      <c r="A189" s="151"/>
      <c r="B189" s="161"/>
      <c r="C189" s="191"/>
      <c r="D189" s="192"/>
      <c r="E189" s="193"/>
      <c r="F189" s="193"/>
      <c r="G189" s="193"/>
      <c r="H189" s="193"/>
      <c r="I189" s="193"/>
      <c r="J189" s="193"/>
      <c r="K189" s="164"/>
      <c r="L189" s="151"/>
    </row>
    <row r="190" spans="1:12" x14ac:dyDescent="0.2">
      <c r="A190" s="151"/>
      <c r="B190" s="151"/>
      <c r="C190" s="170"/>
      <c r="D190" s="171"/>
      <c r="E190" s="169"/>
      <c r="F190" s="169"/>
      <c r="G190" s="169"/>
      <c r="H190" s="169"/>
      <c r="I190" s="169"/>
      <c r="J190" s="169"/>
      <c r="K190" s="151"/>
      <c r="L190" s="151"/>
    </row>
    <row r="191" spans="1:12" hidden="1" x14ac:dyDescent="0.2"/>
    <row r="192" spans="1:1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spans="4:4" hidden="1" x14ac:dyDescent="0.2"/>
    <row r="322" spans="4:4" hidden="1" x14ac:dyDescent="0.2">
      <c r="D322" s="59" t="s">
        <v>301</v>
      </c>
    </row>
  </sheetData>
  <sheetProtection password="DE9F" sheet="1"/>
  <phoneticPr fontId="0" type="noConversion"/>
  <dataValidations xWindow="180" yWindow="250" count="65">
    <dataValidation allowBlank="1" showInputMessage="1" showErrorMessage="1" promptTitle="Otros Costos" prompt="Valor total anual de Otros Costos de Fabricación p.e. Mantenimiento, supervisión, seguridad, etc." sqref="F48:J48"/>
    <dataValidation allowBlank="1" showInputMessage="1" showErrorMessage="1" promptTitle="Gastos de Ventas" prompt="Valor total anual de Gastos de Ventas p.e. Gastos de Publicidad y Promoción, Gastos Fuerza de Ventas entre otros" sqref="F58:J58 G59:J59"/>
    <dataValidation allowBlank="1" showInputMessage="1" showErrorMessage="1" promptTitle="Gastos de Administración" prompt="Valor total anual de Gastos de Administración.  p.e. Gastos de Personal de Administración, Gastos de Oficina, Gastos de Papelería entre otros" sqref="F59"/>
    <dataValidation allowBlank="1" showInputMessage="1" showErrorMessage="1" promptTitle="Rotación de Cartera" prompt="Valor de los días de Cartera( en relación al valor total de Ventas del año)" sqref="G63:J63"/>
    <dataValidation allowBlank="1" showInputMessage="1" showErrorMessage="1" promptTitle="Cuentas por Cobrar" prompt="Valor inicial de las Cuentas por Cobrar Comerciales" sqref="E64"/>
    <dataValidation allowBlank="1" showInputMessage="1" showErrorMessage="1" promptTitle="% Provisión Cuentas por Cobrar" prompt="% Cuentas por Cobrar a provisionar por ser de dificil cobro o impagables" sqref="F66:J66"/>
    <dataValidation allowBlank="1" showInputMessage="1" showErrorMessage="1" promptTitle="Inventario Producto Final" prompt="Valor inicial del Inventario de Producto Final Primer Año." sqref="E71"/>
    <dataValidation allowBlank="1" showInputMessage="1" showErrorMessage="1" promptTitle="Días de Inventario PT" prompt="Días de Inventario Producto Terminado (en relación del costo de producción)" sqref="F70:J70"/>
    <dataValidation allowBlank="1" showInputMessage="1" showErrorMessage="1" promptTitle="Días de Inventario PP" prompt="Días de Inventario Producto en Proceso (en relación del costo de producción)" sqref="F73:J73"/>
    <dataValidation allowBlank="1" showInputMessage="1" showErrorMessage="1" promptTitle="Días de Inventario MP" prompt="Días de Inventario Materia Prima(en relación al costo de total de Materia Prima)" sqref="F76:J76"/>
    <dataValidation allowBlank="1" showInputMessage="1" showErrorMessage="1" promptTitle="Inventario Producto Proceso" prompt="Valor inicial del Inventario de Producto en Proceso Primer Año." sqref="E74"/>
    <dataValidation allowBlank="1" showInputMessage="1" showErrorMessage="1" promptTitle="Inventario Materia Prima" prompt="Valor inicial del Inventario de Materia Prima Primer Año." sqref="E77"/>
    <dataValidation allowBlank="1" showInputMessage="1" showErrorMessage="1" promptTitle="Anticipos y Otras Cuentas por Co" prompt="Valor total anual Anticipos y Otras Cuentas por Cobrar" sqref="E81:J81"/>
    <dataValidation allowBlank="1" showInputMessage="1" showErrorMessage="1" promptTitle="Gastos Anticipados" prompt="Valor total anual de Gastos pagados por Anticipados" sqref="E84:J84"/>
    <dataValidation allowBlank="1" showInputMessage="1" showErrorMessage="1" promptTitle="Días de Cuentas por Pagar" prompt="Días de Cuentas por Pagar a Proveedores (respecto del total de Mano de Obra y Materia Prima)_x000a_" sqref="F87:J87"/>
    <dataValidation allowBlank="1" showInputMessage="1" showErrorMessage="1" promptTitle="Cuentas por Pagar Proveedores" prompt="Valor inicial de Cuentas por Pagar a Proveedores" sqref="E88"/>
    <dataValidation allowBlank="1" showInputMessage="1" showErrorMessage="1" promptTitle="Anticipos y Otras Cuentas por Co" prompt="Valor total anual de Acreedores Varios" sqref="F90:J90"/>
    <dataValidation allowBlank="1" showInputMessage="1" showErrorMessage="1" promptTitle="Otros Pasivos" prompt="Valor Total Anual de Otros Pasivos" sqref="F92:J92"/>
    <dataValidation allowBlank="1" showInputMessage="1" showErrorMessage="1" promptTitle="Terrenos" prompt="Valor total anual de Inversión en Terrenos (se toma como inversión al inicio del año)" sqref="E148:J148 E150:F150 E149"/>
    <dataValidation allowBlank="1" showInputMessage="1" showErrorMessage="1" promptTitle="Construcciones y Edificios" prompt="Valor total anual de Inversión en Construcciones y Edificios (se toma como inversión al inicio del año)" sqref="F149:J149"/>
    <dataValidation allowBlank="1" showInputMessage="1" showErrorMessage="1" promptTitle="Maquinaria y Equipo" prompt="Valor total anual de Inversión en Maquinaria y Equipo (se toma como inversión al inicio del año)" sqref="G150:J150"/>
    <dataValidation allowBlank="1" showInputMessage="1" showErrorMessage="1" promptTitle="Construcciones y Edificios" prompt="Valor total anual de Inversión en Muebles y Enseres (se toma como inversión al inicio del año)" sqref="E151:J151"/>
    <dataValidation allowBlank="1" showInputMessage="1" showErrorMessage="1" promptTitle="Equipos de Transporte" prompt="Valor total anual de Inversión en Equipos de Transporte (se toma como inversión al inicio del año)" sqref="E152:J152"/>
    <dataValidation allowBlank="1" showInputMessage="1" showErrorMessage="1" promptTitle="Equipos de Oficina" prompt="Valor total anual de Inversión en Equipos de Oficina (se toma como inversión al inicio del año)" sqref="E153:J153"/>
    <dataValidation allowBlank="1" showInputMessage="1" showErrorMessage="1" promptTitle="Semovientes " prompt="Valor total anual de Semovientes (se toma como inversión al inicio del año)" sqref="E154:J154"/>
    <dataValidation allowBlank="1" showInputMessage="1" showErrorMessage="1" promptTitle="Cultivos Permanentes" prompt="Valor total anual de Inversión en Cultivos Permanentes (se toma como inversión al inicio del año)" sqref="E155:J155"/>
    <dataValidation allowBlank="1" showInputMessage="1" showErrorMessage="1" promptTitle="Otros Activos" prompt="Valor total anual de Otros Activos" sqref="E158:J158"/>
    <dataValidation allowBlank="1" showInputMessage="1" showErrorMessage="1" promptTitle="Nuevos Aportes" prompt="Valor adicional de aportes de capital (tomado al inicio del período)" sqref="F172:J172"/>
    <dataValidation allowBlank="1" showInputMessage="1" showErrorMessage="1" promptTitle="Obligaciones Fondo Emprender" prompt="Valor solicitado de financiación al Fondo Emprender" sqref="E173:E174 E171"/>
    <dataValidation allowBlank="1" showInputMessage="1" showErrorMessage="1" promptTitle="Obligaciones Financieras" prompt="Valor total anual de Recursos de obligaciones financieras (tomado como desembolsos al inicio del período)" sqref="F174:J174"/>
    <dataValidation allowBlank="1" showInputMessage="1" showErrorMessage="1" promptTitle="Dividendos" prompt="% de Dividendos Repartidos (% respecto de la utilidad repartible)" sqref="F187:J187"/>
    <dataValidation allowBlank="1" showInputMessage="1" showErrorMessage="1" promptTitle="Costo Prom. Mano de Obra" prompt="Valor del Costo Promedio Unitario de Mano de Obra Producto 1" sqref="F38:J38"/>
    <dataValidation allowBlank="1" showInputMessage="1" showErrorMessage="1" promptTitle="Costo Prom. Mano de Obra" prompt="Valor del Costo Promedio Unitario de Mano de Obra Producto 2" sqref="F39:J39"/>
    <dataValidation allowBlank="1" showInputMessage="1" showErrorMessage="1" promptTitle="Costo Prom. Mano de Obra" prompt="Valor del Costo Promedio Unitario de Mano de Obra Producto 3" sqref="F40:J40"/>
    <dataValidation allowBlank="1" showInputMessage="1" showErrorMessage="1" promptTitle="Costo Prom. Mano de Obra" prompt="Valor del Costo Promedio Unitario de Mano de Obra Producto 4" sqref="F41:J41"/>
    <dataValidation allowBlank="1" showInputMessage="1" showErrorMessage="1" promptTitle="Costo Prom. Mano de Obra" prompt="Valor del Costo Promedio Unitario de Mano de Obra Producto 5" sqref="F42:J42"/>
    <dataValidation allowBlank="1" showInputMessage="1" showErrorMessage="1" promptTitle="Unidades de Venta" prompt="Valor Total Unidades Vendidas" sqref="F26:J26"/>
    <dataValidation allowBlank="1" showInputMessage="1" showErrorMessage="1" promptTitle="% Rebaja en ventas" prompt="Porcentaje por descuento y pronto pago del total de las ventas brutas" sqref="F29:J29"/>
    <dataValidation allowBlank="1" showInputMessage="1" showErrorMessage="1" promptTitle="Precio Promedio" prompt="Valor del Precio Promedio Unidades Vendidas en el año Producto 1" sqref="F13:J13"/>
    <dataValidation allowBlank="1" showInputMessage="1" showErrorMessage="1" promptTitle="Precio Promedio" prompt="Valor del Precio Promedio Unidades Vendidas en el año Producto 2" sqref="F14:J14"/>
    <dataValidation allowBlank="1" showInputMessage="1" showErrorMessage="1" promptTitle="Precio Promedio" prompt="Valor del Precio Promedio Unidades Vendidas en el año Producto 3" sqref="F15:J15"/>
    <dataValidation allowBlank="1" showInputMessage="1" showErrorMessage="1" promptTitle="Precio Promedio" prompt="Valor del Precio Promedio Unidades Vendidas en el año Producto 4" sqref="F16:J16"/>
    <dataValidation allowBlank="1" showInputMessage="1" showErrorMessage="1" promptTitle="Precio Promedio" prompt="Valor del Precio Promedio Unidades Vendidas en el año Producto 5" sqref="F17:J17"/>
    <dataValidation allowBlank="1" showInputMessage="1" showErrorMessage="1" promptTitle="Unidades de Venta" prompt="Valor Total Unidades Vendidas Producto 2" sqref="G20:J20"/>
    <dataValidation allowBlank="1" showInputMessage="1" showErrorMessage="1" promptTitle="Unidades de Venta" prompt="Valor Total Unidades Vendidas Producto 3" sqref="G21:J21"/>
    <dataValidation allowBlank="1" showInputMessage="1" showErrorMessage="1" promptTitle="Unidades de Venta" prompt="Valor Total Unidades Vendidas Producto 4" sqref="G22:J22"/>
    <dataValidation allowBlank="1" showInputMessage="1" showErrorMessage="1" promptTitle="Unidades de Venta" prompt="Valor Total Unidades Vendidas Producto 5" sqref="G23:J23"/>
    <dataValidation allowBlank="1" showInputMessage="1" showErrorMessage="1" promptTitle="% inflación" prompt="Variación Anual IPC" sqref="F5:J5"/>
    <dataValidation allowBlank="1" showInputMessage="1" showErrorMessage="1" promptTitle="% Devaluación" prompt="% Variación Anual" sqref="F6:J6"/>
    <dataValidation allowBlank="1" showInputMessage="1" showErrorMessage="1" promptTitle="% Variación Precios Productos" prompt="% Variación Anual" sqref="F8:J8"/>
    <dataValidation allowBlank="1" showInputMessage="1" showErrorMessage="1" promptTitle="% Variación Prod Interno Bruto" prompt="% Variación Anual" sqref="F9:J9"/>
    <dataValidation allowBlank="1" showInputMessage="1" showErrorMessage="1" promptTitle="Tasa DTF " prompt="Tasa Anual Trimestre Anticipado" sqref="F10:J10"/>
    <dataValidation allowBlank="1" showInputMessage="1" showErrorMessage="1" promptTitle="Costo Prom. Materia Prima" prompt="Valor del Costo Promedio Unitario de Materia Prima Producto 1" sqref="F32:J32"/>
    <dataValidation allowBlank="1" showInputMessage="1" showErrorMessage="1" promptTitle="Costo Prom. Materia Prima" prompt="Valor del Costo Promedio Unitario de Materia Prima Producto 2" sqref="F33:J33"/>
    <dataValidation allowBlank="1" showInputMessage="1" showErrorMessage="1" promptTitle="Costo Prom. Materia Prima" prompt="Valor del Costo Promedio Unitario de Materia Prima Producto 3" sqref="F34:J34"/>
    <dataValidation allowBlank="1" showInputMessage="1" showErrorMessage="1" promptTitle="Costo Prom. Materia Prima" prompt="Valor del Costo Promedio Unitario de Materia Prima Producto 4" sqref="F35:J35"/>
    <dataValidation allowBlank="1" showInputMessage="1" showErrorMessage="1" promptTitle="Costo Prom. Materia Prima" prompt="Valor del Costo Promedio Unitario de Materia Prima Producto 5" sqref="F36:J36"/>
    <dataValidation allowBlank="1" showInputMessage="1" showErrorMessage="1" promptTitle="% Renta Presuntiva" prompt="Porcentaje de Renta Presuntiva sobre el patrimonio líquido" sqref="F163:J163"/>
    <dataValidation allowBlank="1" showInputMessage="1" showErrorMessage="1" promptTitle="Unidades de Venta" prompt="Total Unidades Vendidas Producto 1_x000a_" sqref="F19:J19"/>
    <dataValidation allowBlank="1" showInputMessage="1" showErrorMessage="1" promptTitle="Unidades de Venta" prompt="Total Unidades Vendidas Producto 2" sqref="F20"/>
    <dataValidation allowBlank="1" showInputMessage="1" showErrorMessage="1" promptTitle="Unidades de Venta" prompt="Total Unidades Vendidas Producto 3" sqref="F21"/>
    <dataValidation allowBlank="1" showInputMessage="1" showErrorMessage="1" promptTitle="Unidades de Venta" prompt="Total Unidades Vendidas Producto 4" sqref="F22"/>
    <dataValidation allowBlank="1" showInputMessage="1" showErrorMessage="1" promptTitle="Unidades de Venta" prompt="Total Unidades Vendidas Producto 5" sqref="F23"/>
    <dataValidation allowBlank="1" showInputMessage="1" showErrorMessage="1" promptTitle="Rotación de Cartera" prompt="Días Promedio de Recuperacion de Cartera (En relación al valor total de Ventas del año)" sqref="F63"/>
    <dataValidation allowBlank="1" showInputMessage="1" showErrorMessage="1" promptTitle="% Impuesto de Renta" prompt="Tasa de Impuesto de Renta. Se calcula sobre Renta Presuntiva o Renta Liquida, la Mayor de ellas." sqref="F166:J166"/>
  </dataValidations>
  <printOptions horizontalCentered="1" verticalCentered="1" gridLinesSet="0"/>
  <pageMargins left="0.19685039370078741" right="0.19685039370078741" top="0.78740157480314965" bottom="0.39370078740157483" header="0.59055118110236227" footer="0.51181102362204722"/>
  <pageSetup scale="70" orientation="landscape" horizontalDpi="300" verticalDpi="300" r:id="rId1"/>
  <headerFooter alignWithMargins="0">
    <oddHeader>&amp;C&amp;"Arial,Negrita"&amp;14MODELAJE FINANCIERO&amp;12PROYECCIONES ANUALES&amp;"Arial,Normal"&amp;10</oddHeader>
    <oddFooter>&amp;L&amp;"Arial,Negrita"&amp;8&amp;F&amp;C&amp;"Arial,Negrita"&amp;8Página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 enableFormatConditionsCalculation="0">
    <tabColor indexed="30"/>
  </sheetPr>
  <dimension ref="A1:H38"/>
  <sheetViews>
    <sheetView showGridLines="0" workbookViewId="0">
      <pane xSplit="2" ySplit="4" topLeftCell="C5" activePane="bottomRight" state="frozen"/>
      <selection activeCell="F35" sqref="F35"/>
      <selection pane="topRight" activeCell="F35" sqref="F35"/>
      <selection pane="bottomLeft" activeCell="F35" sqref="F35"/>
      <selection pane="bottomRight" activeCell="F35" sqref="F35"/>
    </sheetView>
  </sheetViews>
  <sheetFormatPr baseColWidth="10" defaultRowHeight="12.75" x14ac:dyDescent="0.2"/>
  <cols>
    <col min="1" max="1" width="2.7109375" style="28" customWidth="1"/>
    <col min="2" max="2" width="35.42578125" style="1" customWidth="1"/>
    <col min="3" max="4" width="19.28515625" style="1" customWidth="1"/>
    <col min="5" max="7" width="18.28515625" style="1" customWidth="1"/>
    <col min="8" max="8" width="15.28515625" style="28" customWidth="1"/>
    <col min="9" max="16384" width="11.42578125" style="28"/>
  </cols>
  <sheetData>
    <row r="1" spans="1:7" x14ac:dyDescent="0.2">
      <c r="B1" s="28"/>
      <c r="C1" s="263">
        <v>1</v>
      </c>
      <c r="D1" s="263">
        <v>2</v>
      </c>
      <c r="E1" s="263">
        <v>3</v>
      </c>
      <c r="F1" s="263">
        <v>4</v>
      </c>
      <c r="G1" s="263">
        <v>5</v>
      </c>
    </row>
    <row r="2" spans="1:7" x14ac:dyDescent="0.2">
      <c r="B2" s="259" t="s">
        <v>103</v>
      </c>
      <c r="C2" s="28"/>
      <c r="D2" s="28"/>
      <c r="E2" s="28"/>
      <c r="F2" s="28"/>
      <c r="G2" s="28"/>
    </row>
    <row r="3" spans="1:7" x14ac:dyDescent="0.2">
      <c r="B3" s="138" t="s">
        <v>52</v>
      </c>
      <c r="C3" s="257">
        <f>Proyecciones!F150</f>
        <v>0</v>
      </c>
      <c r="D3" s="72">
        <f>Proyecciones!G150</f>
        <v>0</v>
      </c>
      <c r="E3" s="72">
        <f>Proyecciones!H150</f>
        <v>0</v>
      </c>
      <c r="F3" s="72">
        <f>Proyecciones!I150</f>
        <v>0</v>
      </c>
      <c r="G3" s="72">
        <f>Proyecciones!J150</f>
        <v>0</v>
      </c>
    </row>
    <row r="4" spans="1:7" s="31" customFormat="1" x14ac:dyDescent="0.2">
      <c r="B4" s="139" t="s">
        <v>14</v>
      </c>
      <c r="C4" s="43"/>
      <c r="D4" s="43"/>
      <c r="E4" s="43"/>
      <c r="F4" s="43"/>
      <c r="G4" s="43"/>
    </row>
    <row r="5" spans="1:7" x14ac:dyDescent="0.2">
      <c r="A5" s="256">
        <v>1</v>
      </c>
      <c r="B5" s="140" t="s">
        <v>104</v>
      </c>
      <c r="C5" s="108">
        <f>IF($A5&gt;C$1,0,IF($A5=C$1,C$3*Proyecciones!F$7,B12*Proyecciones!F$7))</f>
        <v>0</v>
      </c>
      <c r="D5" s="76">
        <f>IF($A5&gt;D$1,0,IF($A5=D$1,D$3*Proyecciones!G$7,C12*Proyecciones!G$7))</f>
        <v>0</v>
      </c>
      <c r="E5" s="76">
        <f>IF($A5&gt;E$1,0,IF($A5=E$1,E$3*Proyecciones!H$7,D12*Proyecciones!H$7))</f>
        <v>0</v>
      </c>
      <c r="F5" s="76">
        <f>IF($A5&gt;F$1,0,IF($A5=F$1,F$3*Proyecciones!I$7,E12*Proyecciones!I$7))</f>
        <v>0</v>
      </c>
      <c r="G5" s="76">
        <f>IF($A5&gt;G$1,0,IF($A5=G$1,G$3*Proyecciones!J$7,F12*Proyecciones!J$7))</f>
        <v>0</v>
      </c>
    </row>
    <row r="6" spans="1:7" x14ac:dyDescent="0.2">
      <c r="A6" s="256">
        <v>2</v>
      </c>
      <c r="B6" s="140" t="s">
        <v>105</v>
      </c>
      <c r="C6" s="108">
        <f>IF($A6&gt;C$1,0,IF($A6=C$1,C$3*Proyecciones!F$7,B13*Proyecciones!F$7))</f>
        <v>0</v>
      </c>
      <c r="D6" s="76">
        <f>IF($A6&gt;D$1,0,IF($A6=D$1,D$3*Proyecciones!G$7,C13*Proyecciones!G$7))</f>
        <v>0</v>
      </c>
      <c r="E6" s="76">
        <f>IF($A6&gt;E$1,0,IF($A6=E$1,E$3*Proyecciones!H$7,D13*Proyecciones!H$7))</f>
        <v>0</v>
      </c>
      <c r="F6" s="76">
        <f>IF($A6&gt;F$1,0,IF($A6=F$1,F$3*Proyecciones!I$7,E13*Proyecciones!I$7))</f>
        <v>0</v>
      </c>
      <c r="G6" s="76">
        <f>IF($A6&gt;G$1,0,IF($A6=G$1,G$3*Proyecciones!J$7,F13*Proyecciones!J$7))</f>
        <v>0</v>
      </c>
    </row>
    <row r="7" spans="1:7" x14ac:dyDescent="0.2">
      <c r="A7" s="256">
        <v>3</v>
      </c>
      <c r="B7" s="140" t="s">
        <v>106</v>
      </c>
      <c r="C7" s="108">
        <f>IF($A7&gt;C$1,0,IF($A7=C$1,C$3*Proyecciones!F$7,B14*Proyecciones!F$7))</f>
        <v>0</v>
      </c>
      <c r="D7" s="76">
        <f>IF($A7&gt;D$1,0,IF($A7=D$1,D$3*Proyecciones!G$7,C14*Proyecciones!G$7))</f>
        <v>0</v>
      </c>
      <c r="E7" s="76">
        <f>IF($A7&gt;E$1,0,IF($A7=E$1,E$3*Proyecciones!H$7,D14*Proyecciones!H$7))</f>
        <v>0</v>
      </c>
      <c r="F7" s="76">
        <f>IF($A7&gt;F$1,0,IF($A7=F$1,F$3*Proyecciones!I$7,E14*Proyecciones!I$7))</f>
        <v>0</v>
      </c>
      <c r="G7" s="76">
        <f>IF($A7&gt;G$1,0,IF($A7=G$1,G$3*Proyecciones!J$7,F14*Proyecciones!J$7))</f>
        <v>0</v>
      </c>
    </row>
    <row r="8" spans="1:7" x14ac:dyDescent="0.2">
      <c r="A8" s="256">
        <v>4</v>
      </c>
      <c r="B8" s="140" t="s">
        <v>107</v>
      </c>
      <c r="C8" s="108">
        <f>IF($A8&gt;C$1,0,IF($A8=C$1,C$3*Proyecciones!F$7,B15*Proyecciones!F$7))</f>
        <v>0</v>
      </c>
      <c r="D8" s="76">
        <f>IF($A8&gt;D$1,0,IF($A8=D$1,D$3*Proyecciones!G$7,C15*Proyecciones!G$7))</f>
        <v>0</v>
      </c>
      <c r="E8" s="76">
        <f>IF($A8&gt;E$1,0,IF($A8=E$1,E$3*Proyecciones!H$7,D15*Proyecciones!H$7))</f>
        <v>0</v>
      </c>
      <c r="F8" s="76">
        <f>IF($A8&gt;F$1,0,IF($A8=F$1,F$3*Proyecciones!I$7,E15*Proyecciones!I$7))</f>
        <v>0</v>
      </c>
      <c r="G8" s="76">
        <f>IF($A8&gt;G$1,0,IF($A8=G$1,G$3*Proyecciones!J$7,F15*Proyecciones!J$7))</f>
        <v>0</v>
      </c>
    </row>
    <row r="9" spans="1:7" x14ac:dyDescent="0.2">
      <c r="A9" s="256">
        <v>5</v>
      </c>
      <c r="B9" s="140" t="s">
        <v>108</v>
      </c>
      <c r="C9" s="108">
        <f>IF($A9&gt;C$1,0,IF($A9=C$1,C$3*Proyecciones!F$7,B16*Proyecciones!F$7))</f>
        <v>0</v>
      </c>
      <c r="D9" s="76">
        <f>IF($A9&gt;D$1,0,IF($A9=D$1,D$3*Proyecciones!G$7,C16*Proyecciones!G$7))</f>
        <v>0</v>
      </c>
      <c r="E9" s="76">
        <f>IF($A9&gt;E$1,0,IF($A9=E$1,E$3*Proyecciones!H$7,D16*Proyecciones!H$7))</f>
        <v>0</v>
      </c>
      <c r="F9" s="76">
        <f>IF($A9&gt;F$1,0,IF($A9=F$1,F$3*Proyecciones!I$7,E16*Proyecciones!I$7))</f>
        <v>0</v>
      </c>
      <c r="G9" s="76">
        <f>IF($A9&gt;G$1,0,IF($A9=G$1,G$3*Proyecciones!J$7,F16*Proyecciones!J$7))</f>
        <v>0</v>
      </c>
    </row>
    <row r="10" spans="1:7" x14ac:dyDescent="0.2">
      <c r="B10" s="89" t="s">
        <v>109</v>
      </c>
      <c r="C10" s="108">
        <f>SUM(C5:C9)</f>
        <v>0</v>
      </c>
      <c r="D10" s="76">
        <f>SUM(D5:D9)</f>
        <v>0</v>
      </c>
      <c r="E10" s="76">
        <f>SUM(E5:E9)</f>
        <v>0</v>
      </c>
      <c r="F10" s="76">
        <f>SUM(F5:F9)</f>
        <v>0</v>
      </c>
      <c r="G10" s="76">
        <f>SUM(G5:G9)</f>
        <v>0</v>
      </c>
    </row>
    <row r="11" spans="1:7" s="44" customFormat="1" x14ac:dyDescent="0.2">
      <c r="B11" s="139" t="s">
        <v>110</v>
      </c>
      <c r="C11" s="45"/>
      <c r="D11" s="45"/>
      <c r="E11" s="45"/>
      <c r="F11" s="45"/>
      <c r="G11" s="45"/>
    </row>
    <row r="12" spans="1:7" x14ac:dyDescent="0.2">
      <c r="A12" s="256">
        <v>1</v>
      </c>
      <c r="B12" s="140" t="s">
        <v>104</v>
      </c>
      <c r="C12" s="108">
        <f>IF($A12&gt;C$1,0,IF($A12=C$1,C$3+C5,B12+C5))</f>
        <v>0</v>
      </c>
      <c r="D12" s="76">
        <f>IF($A12&gt;D$1,0,IF($A12=D$1,D$3+D5,C12+D5))</f>
        <v>0</v>
      </c>
      <c r="E12" s="76">
        <f>IF($A12&gt;E$1,0,IF($A12=E$1,E$3+E5,D12+E5))</f>
        <v>0</v>
      </c>
      <c r="F12" s="76">
        <f>IF($A12&gt;F$1,0,IF($A12=F$1,F$3+F5,E12+F5))</f>
        <v>0</v>
      </c>
      <c r="G12" s="76">
        <f>IF($A12&gt;G$1,0,IF($A12=G$1,G$3+G5,F12+G5))</f>
        <v>0</v>
      </c>
    </row>
    <row r="13" spans="1:7" x14ac:dyDescent="0.2">
      <c r="A13" s="256">
        <v>2</v>
      </c>
      <c r="B13" s="140" t="s">
        <v>105</v>
      </c>
      <c r="C13" s="108">
        <f t="shared" ref="C13:G16" si="0">IF($A13&gt;C$1,0,IF($A13=C$1,C$3+C6,B13+C6))</f>
        <v>0</v>
      </c>
      <c r="D13" s="76">
        <f t="shared" si="0"/>
        <v>0</v>
      </c>
      <c r="E13" s="76">
        <f t="shared" si="0"/>
        <v>0</v>
      </c>
      <c r="F13" s="76">
        <f t="shared" si="0"/>
        <v>0</v>
      </c>
      <c r="G13" s="76">
        <f t="shared" si="0"/>
        <v>0</v>
      </c>
    </row>
    <row r="14" spans="1:7" x14ac:dyDescent="0.2">
      <c r="A14" s="256">
        <v>3</v>
      </c>
      <c r="B14" s="140" t="s">
        <v>106</v>
      </c>
      <c r="C14" s="108">
        <f t="shared" si="0"/>
        <v>0</v>
      </c>
      <c r="D14" s="76">
        <f t="shared" si="0"/>
        <v>0</v>
      </c>
      <c r="E14" s="76">
        <f t="shared" si="0"/>
        <v>0</v>
      </c>
      <c r="F14" s="76">
        <f t="shared" si="0"/>
        <v>0</v>
      </c>
      <c r="G14" s="76">
        <f t="shared" si="0"/>
        <v>0</v>
      </c>
    </row>
    <row r="15" spans="1:7" x14ac:dyDescent="0.2">
      <c r="A15" s="256">
        <v>4</v>
      </c>
      <c r="B15" s="140" t="s">
        <v>107</v>
      </c>
      <c r="C15" s="108">
        <f t="shared" si="0"/>
        <v>0</v>
      </c>
      <c r="D15" s="76">
        <f t="shared" si="0"/>
        <v>0</v>
      </c>
      <c r="E15" s="76">
        <f t="shared" si="0"/>
        <v>0</v>
      </c>
      <c r="F15" s="76">
        <f t="shared" si="0"/>
        <v>0</v>
      </c>
      <c r="G15" s="76">
        <f t="shared" si="0"/>
        <v>0</v>
      </c>
    </row>
    <row r="16" spans="1:7" x14ac:dyDescent="0.2">
      <c r="A16" s="256">
        <v>5</v>
      </c>
      <c r="B16" s="140" t="s">
        <v>108</v>
      </c>
      <c r="C16" s="108">
        <f t="shared" si="0"/>
        <v>0</v>
      </c>
      <c r="D16" s="76">
        <f t="shared" si="0"/>
        <v>0</v>
      </c>
      <c r="E16" s="76">
        <f t="shared" si="0"/>
        <v>0</v>
      </c>
      <c r="F16" s="76">
        <f t="shared" si="0"/>
        <v>0</v>
      </c>
      <c r="G16" s="76">
        <f t="shared" si="0"/>
        <v>0</v>
      </c>
    </row>
    <row r="17" spans="1:7" x14ac:dyDescent="0.2">
      <c r="B17" s="89" t="s">
        <v>111</v>
      </c>
      <c r="C17" s="258">
        <f>SUM(C12:C16)</f>
        <v>0</v>
      </c>
      <c r="D17" s="80">
        <f>SUM(D12:D16)</f>
        <v>0</v>
      </c>
      <c r="E17" s="80">
        <f>SUM(E12:E16)</f>
        <v>0</v>
      </c>
      <c r="F17" s="80">
        <f>SUM(F12:F16)</f>
        <v>0</v>
      </c>
      <c r="G17" s="80">
        <f>SUM(G12:G16)</f>
        <v>0</v>
      </c>
    </row>
    <row r="18" spans="1:7" s="44" customFormat="1" ht="13.5" customHeight="1" x14ac:dyDescent="0.2">
      <c r="B18" s="260" t="s">
        <v>22</v>
      </c>
      <c r="C18" s="45"/>
      <c r="D18" s="45"/>
      <c r="E18" s="45"/>
      <c r="F18" s="45"/>
      <c r="G18" s="45"/>
    </row>
    <row r="19" spans="1:7" x14ac:dyDescent="0.2">
      <c r="A19" s="89">
        <v>1</v>
      </c>
      <c r="B19" s="140" t="s">
        <v>104</v>
      </c>
      <c r="C19" s="76">
        <f>IF(OR($A19&gt;C$1,Bases!$D$23+$A19-1&lt;C$1),0,C12/Bases!$D$23)</f>
        <v>0</v>
      </c>
      <c r="D19" s="76">
        <f>IF(OR($A19&gt;D$1,Bases!$D$23+$A19-1&lt;D$1),0,D12/Bases!$D$23)</f>
        <v>0</v>
      </c>
      <c r="E19" s="76">
        <f>IF(OR($A19&gt;E$1,Bases!$D$23+$A19-1&lt;E$1),0,E12/Bases!$D$23)</f>
        <v>0</v>
      </c>
      <c r="F19" s="76">
        <f>IF(OR($A19&gt;F$1,Bases!$D$23+$A19-1&lt;F$1),0,F12/Bases!$D$23)</f>
        <v>0</v>
      </c>
      <c r="G19" s="76">
        <f>IF(OR($A19&gt;G$1,Bases!$D$23+$A19-1&lt;G$1),0,G12/Bases!$D$23)</f>
        <v>0</v>
      </c>
    </row>
    <row r="20" spans="1:7" x14ac:dyDescent="0.2">
      <c r="A20" s="89">
        <v>2</v>
      </c>
      <c r="B20" s="140" t="s">
        <v>105</v>
      </c>
      <c r="C20" s="76">
        <f>IF(OR($A20&gt;C$1,Bases!$D$23+$A20-1&lt;C$1),0,C13/Bases!$D$23)</f>
        <v>0</v>
      </c>
      <c r="D20" s="76">
        <f>IF(OR($A20&gt;D$1,Bases!$D$23+$A20-1&lt;D$1),0,D13/Bases!$D$23)</f>
        <v>0</v>
      </c>
      <c r="E20" s="76">
        <f>IF(OR($A20&gt;E$1,Bases!$D$23+$A20-1&lt;E$1),0,E13/Bases!$D$23)</f>
        <v>0</v>
      </c>
      <c r="F20" s="76">
        <f>IF(OR($A20&gt;F$1,Bases!$D$23+$A20-1&lt;F$1),0,F13/Bases!$D$23)</f>
        <v>0</v>
      </c>
      <c r="G20" s="76">
        <f>IF(OR($A20&gt;G$1,Bases!$D$23+$A20-1&lt;G$1),0,G13/Bases!$D$23)</f>
        <v>0</v>
      </c>
    </row>
    <row r="21" spans="1:7" x14ac:dyDescent="0.2">
      <c r="A21" s="89">
        <v>3</v>
      </c>
      <c r="B21" s="140" t="s">
        <v>106</v>
      </c>
      <c r="C21" s="76">
        <f>IF(OR($A21&gt;C$1,Bases!$D$23+$A21-1&lt;C$1),0,C14/Bases!$D$23)</f>
        <v>0</v>
      </c>
      <c r="D21" s="76">
        <f>IF(OR($A21&gt;D$1,Bases!$D$23+$A21-1&lt;D$1),0,D14/Bases!$D$23)</f>
        <v>0</v>
      </c>
      <c r="E21" s="76">
        <f>IF(OR($A21&gt;E$1,Bases!$D$23+$A21-1&lt;E$1),0,E14/Bases!$D$23)</f>
        <v>0</v>
      </c>
      <c r="F21" s="76">
        <f>IF(OR($A21&gt;F$1,Bases!$D$23+$A21-1&lt;F$1),0,F14/Bases!$D$23)</f>
        <v>0</v>
      </c>
      <c r="G21" s="76">
        <f>IF(OR($A21&gt;G$1,Bases!$D$23+$A21-1&lt;G$1),0,G14/Bases!$D$23)</f>
        <v>0</v>
      </c>
    </row>
    <row r="22" spans="1:7" x14ac:dyDescent="0.2">
      <c r="A22" s="89">
        <v>4</v>
      </c>
      <c r="B22" s="140" t="s">
        <v>107</v>
      </c>
      <c r="C22" s="76">
        <f>IF(OR($A22&gt;C$1,Bases!$D$23+$A22-1&lt;C$1),0,C15/Bases!$D$23)</f>
        <v>0</v>
      </c>
      <c r="D22" s="76">
        <f>IF(OR($A22&gt;D$1,Bases!$D$23+$A22-1&lt;D$1),0,D15/Bases!$D$23)</f>
        <v>0</v>
      </c>
      <c r="E22" s="76">
        <f>IF(OR($A22&gt;E$1,Bases!$D$23+$A22-1&lt;E$1),0,E15/Bases!$D$23)</f>
        <v>0</v>
      </c>
      <c r="F22" s="76">
        <f>IF(OR($A22&gt;F$1,Bases!$D$23+$A22-1&lt;F$1),0,F15/Bases!$D$23)</f>
        <v>0</v>
      </c>
      <c r="G22" s="76">
        <f>IF(OR($A22&gt;G$1,Bases!$D$23+$A22-1&lt;G$1),0,G15/Bases!$D$23)</f>
        <v>0</v>
      </c>
    </row>
    <row r="23" spans="1:7" x14ac:dyDescent="0.2">
      <c r="A23" s="89">
        <v>5</v>
      </c>
      <c r="B23" s="140" t="s">
        <v>108</v>
      </c>
      <c r="C23" s="76">
        <f>IF(OR($A23&gt;C$1,Bases!$D$23+$A23-1&lt;C$1),0,C16/Bases!$D$23)</f>
        <v>0</v>
      </c>
      <c r="D23" s="76">
        <f>IF(OR($A23&gt;D$1,Bases!$D$23+$A23-1&lt;D$1),0,D16/Bases!$D$23)</f>
        <v>0</v>
      </c>
      <c r="E23" s="76">
        <f>IF(OR($A23&gt;E$1,Bases!$D$23+$A23-1&lt;E$1),0,E16/Bases!$D$23)</f>
        <v>0</v>
      </c>
      <c r="F23" s="76">
        <f>IF(OR($A23&gt;F$1,Bases!$D$23+$A23-1&lt;F$1),0,F16/Bases!$D$23)</f>
        <v>0</v>
      </c>
      <c r="G23" s="76">
        <f>IF(OR($A23&gt;G$1,Bases!$D$23+$A23-1&lt;G$1),0,G16/Bases!$D$23)</f>
        <v>0</v>
      </c>
    </row>
    <row r="24" spans="1:7" x14ac:dyDescent="0.2">
      <c r="A24" s="89"/>
      <c r="B24" s="89" t="s">
        <v>112</v>
      </c>
      <c r="C24" s="80">
        <f>SUM(C19:C23)</f>
        <v>0</v>
      </c>
      <c r="D24" s="80">
        <f>SUM(D19:D23)</f>
        <v>0</v>
      </c>
      <c r="E24" s="80">
        <f>SUM(E19:E23)</f>
        <v>0</v>
      </c>
      <c r="F24" s="80">
        <f>SUM(F19:F23)</f>
        <v>0</v>
      </c>
      <c r="G24" s="80">
        <f>SUM(G19:G23)</f>
        <v>0</v>
      </c>
    </row>
    <row r="25" spans="1:7" s="44" customFormat="1" ht="13.5" customHeight="1" x14ac:dyDescent="0.2">
      <c r="B25" s="261" t="s">
        <v>113</v>
      </c>
      <c r="C25" s="45"/>
      <c r="D25" s="45"/>
      <c r="E25" s="45"/>
      <c r="F25" s="45"/>
      <c r="G25" s="45"/>
    </row>
    <row r="26" spans="1:7" x14ac:dyDescent="0.2">
      <c r="A26" s="89">
        <v>1</v>
      </c>
      <c r="B26" s="112" t="s">
        <v>104</v>
      </c>
      <c r="C26" s="76">
        <f>IF($A26&gt;=C$1,0,B33*Proyecciones!F$7)</f>
        <v>0</v>
      </c>
      <c r="D26" s="76">
        <f>IF($A26&gt;=D$1,0,C33*Proyecciones!G$7)</f>
        <v>0</v>
      </c>
      <c r="E26" s="76">
        <f>IF($A26&gt;=E$1,0,D33*Proyecciones!H$7)</f>
        <v>0</v>
      </c>
      <c r="F26" s="76">
        <f>IF($A26&gt;=F$1,0,E33*Proyecciones!I$7)</f>
        <v>0</v>
      </c>
      <c r="G26" s="76">
        <f>IF($A26&gt;=G$1,0,F33*Proyecciones!J$7)</f>
        <v>0</v>
      </c>
    </row>
    <row r="27" spans="1:7" x14ac:dyDescent="0.2">
      <c r="A27" s="89">
        <v>2</v>
      </c>
      <c r="B27" s="112" t="s">
        <v>105</v>
      </c>
      <c r="C27" s="76">
        <f>IF($A27&gt;=C$1,0,B34*Proyecciones!F$7)</f>
        <v>0</v>
      </c>
      <c r="D27" s="76">
        <f>IF($A27&gt;=D$1,0,C34*Proyecciones!G$7)</f>
        <v>0</v>
      </c>
      <c r="E27" s="76">
        <f>IF($A27&gt;=E$1,0,D34*Proyecciones!H$7)</f>
        <v>0</v>
      </c>
      <c r="F27" s="76">
        <f>IF($A27&gt;=F$1,0,E34*Proyecciones!I$7)</f>
        <v>0</v>
      </c>
      <c r="G27" s="76">
        <f>IF($A27&gt;=G$1,0,F34*Proyecciones!J$7)</f>
        <v>0</v>
      </c>
    </row>
    <row r="28" spans="1:7" x14ac:dyDescent="0.2">
      <c r="A28" s="89">
        <v>3</v>
      </c>
      <c r="B28" s="112" t="s">
        <v>106</v>
      </c>
      <c r="C28" s="76">
        <f>IF($A28&gt;=C$1,0,B35*Proyecciones!F$7)</f>
        <v>0</v>
      </c>
      <c r="D28" s="76">
        <f>IF($A28&gt;=D$1,0,C35*Proyecciones!G$7)</f>
        <v>0</v>
      </c>
      <c r="E28" s="76">
        <f>IF($A28&gt;=E$1,0,D35*Proyecciones!H$7)</f>
        <v>0</v>
      </c>
      <c r="F28" s="76">
        <f>IF($A28&gt;=F$1,0,E35*Proyecciones!I$7)</f>
        <v>0</v>
      </c>
      <c r="G28" s="76">
        <f>IF($A28&gt;=G$1,0,F35*Proyecciones!J$7)</f>
        <v>0</v>
      </c>
    </row>
    <row r="29" spans="1:7" x14ac:dyDescent="0.2">
      <c r="A29" s="89">
        <v>4</v>
      </c>
      <c r="B29" s="112" t="s">
        <v>107</v>
      </c>
      <c r="C29" s="76">
        <f>IF($A29&gt;=C$1,0,B36*Proyecciones!F$7)</f>
        <v>0</v>
      </c>
      <c r="D29" s="76">
        <f>IF($A29&gt;=D$1,0,C36*Proyecciones!G$7)</f>
        <v>0</v>
      </c>
      <c r="E29" s="76">
        <f>IF($A29&gt;=E$1,0,D36*Proyecciones!H$7)</f>
        <v>0</v>
      </c>
      <c r="F29" s="76">
        <f>IF($A29&gt;=F$1,0,E36*Proyecciones!I$7)</f>
        <v>0</v>
      </c>
      <c r="G29" s="76">
        <f>IF($A29&gt;=G$1,0,F36*Proyecciones!J$7)</f>
        <v>0</v>
      </c>
    </row>
    <row r="30" spans="1:7" x14ac:dyDescent="0.2">
      <c r="A30" s="89">
        <v>5</v>
      </c>
      <c r="B30" s="112" t="s">
        <v>108</v>
      </c>
      <c r="C30" s="76">
        <f>IF($A30&gt;=C$1,0,B37*Proyecciones!F$7)</f>
        <v>0</v>
      </c>
      <c r="D30" s="76">
        <f>IF($A30&gt;=D$1,0,C37*Proyecciones!G$7)</f>
        <v>0</v>
      </c>
      <c r="E30" s="76">
        <f>IF($A30&gt;=E$1,0,D37*Proyecciones!H$7)</f>
        <v>0</v>
      </c>
      <c r="F30" s="76">
        <f>IF($A30&gt;=F$1,0,E37*Proyecciones!I$7)</f>
        <v>0</v>
      </c>
      <c r="G30" s="76">
        <f>IF($A30&gt;=G$1,0,F37*Proyecciones!J$7)</f>
        <v>0</v>
      </c>
    </row>
    <row r="31" spans="1:7" x14ac:dyDescent="0.2">
      <c r="A31" s="89"/>
      <c r="B31" s="255" t="s">
        <v>114</v>
      </c>
      <c r="C31" s="76">
        <f>SUM(C26:C30)</f>
        <v>0</v>
      </c>
      <c r="D31" s="76">
        <f>SUM(D26:D30)</f>
        <v>0</v>
      </c>
      <c r="E31" s="76">
        <f>SUM(E26:E30)</f>
        <v>0</v>
      </c>
      <c r="F31" s="76">
        <f>SUM(F26:F30)</f>
        <v>0</v>
      </c>
      <c r="G31" s="76">
        <f>SUM(G26:G30)</f>
        <v>0</v>
      </c>
    </row>
    <row r="32" spans="1:7" s="44" customFormat="1" ht="13.5" customHeight="1" x14ac:dyDescent="0.2">
      <c r="B32" s="261" t="s">
        <v>115</v>
      </c>
      <c r="C32" s="45"/>
      <c r="D32" s="45"/>
      <c r="E32" s="45"/>
      <c r="F32" s="45"/>
      <c r="G32" s="45"/>
    </row>
    <row r="33" spans="1:8" x14ac:dyDescent="0.2">
      <c r="A33" s="89">
        <v>1</v>
      </c>
      <c r="B33" s="140" t="s">
        <v>104</v>
      </c>
      <c r="C33" s="80">
        <f>IF($A33&gt;C$1,0,IF($A33=C$1,C19,B33+C19+C26))</f>
        <v>0</v>
      </c>
      <c r="D33" s="80">
        <f>IF($A33&gt;D$1,0,IF($A33=D$1,D19,C33+D19+D26))</f>
        <v>0</v>
      </c>
      <c r="E33" s="80">
        <f>IF($A33&gt;E$1,0,IF($A33=E$1,E19,D33+E19+E26))</f>
        <v>0</v>
      </c>
      <c r="F33" s="80">
        <f>IF($A33&gt;F$1,0,IF($A33=F$1,F19,E33+F19+F26))</f>
        <v>0</v>
      </c>
      <c r="G33" s="80">
        <f>IF($A33&gt;G$1,0,IF($A33=G$1,G19,F33+G19+G26))</f>
        <v>0</v>
      </c>
      <c r="H33" s="46"/>
    </row>
    <row r="34" spans="1:8" x14ac:dyDescent="0.2">
      <c r="A34" s="89">
        <v>2</v>
      </c>
      <c r="B34" s="140" t="s">
        <v>105</v>
      </c>
      <c r="C34" s="80">
        <f t="shared" ref="C34:G37" si="1">IF($A34&gt;C$1,0,IF($A34=C$1,C20,B34+C20+C27))</f>
        <v>0</v>
      </c>
      <c r="D34" s="80">
        <f t="shared" si="1"/>
        <v>0</v>
      </c>
      <c r="E34" s="80">
        <f t="shared" si="1"/>
        <v>0</v>
      </c>
      <c r="F34" s="80">
        <f t="shared" si="1"/>
        <v>0</v>
      </c>
      <c r="G34" s="80">
        <f t="shared" si="1"/>
        <v>0</v>
      </c>
    </row>
    <row r="35" spans="1:8" x14ac:dyDescent="0.2">
      <c r="A35" s="89">
        <v>3</v>
      </c>
      <c r="B35" s="140" t="s">
        <v>106</v>
      </c>
      <c r="C35" s="80">
        <f t="shared" si="1"/>
        <v>0</v>
      </c>
      <c r="D35" s="80">
        <f t="shared" si="1"/>
        <v>0</v>
      </c>
      <c r="E35" s="80">
        <f t="shared" si="1"/>
        <v>0</v>
      </c>
      <c r="F35" s="80">
        <f t="shared" si="1"/>
        <v>0</v>
      </c>
      <c r="G35" s="80">
        <f t="shared" si="1"/>
        <v>0</v>
      </c>
    </row>
    <row r="36" spans="1:8" x14ac:dyDescent="0.2">
      <c r="A36" s="89">
        <v>4</v>
      </c>
      <c r="B36" s="140" t="s">
        <v>107</v>
      </c>
      <c r="C36" s="80">
        <f t="shared" si="1"/>
        <v>0</v>
      </c>
      <c r="D36" s="80">
        <f t="shared" si="1"/>
        <v>0</v>
      </c>
      <c r="E36" s="80">
        <f t="shared" si="1"/>
        <v>0</v>
      </c>
      <c r="F36" s="80">
        <f t="shared" si="1"/>
        <v>0</v>
      </c>
      <c r="G36" s="80">
        <f t="shared" si="1"/>
        <v>0</v>
      </c>
    </row>
    <row r="37" spans="1:8" x14ac:dyDescent="0.2">
      <c r="A37" s="89">
        <v>5</v>
      </c>
      <c r="B37" s="140" t="s">
        <v>108</v>
      </c>
      <c r="C37" s="80">
        <f t="shared" si="1"/>
        <v>0</v>
      </c>
      <c r="D37" s="80">
        <f t="shared" si="1"/>
        <v>0</v>
      </c>
      <c r="E37" s="80">
        <f t="shared" si="1"/>
        <v>0</v>
      </c>
      <c r="F37" s="80">
        <f t="shared" si="1"/>
        <v>0</v>
      </c>
      <c r="G37" s="80">
        <f t="shared" si="1"/>
        <v>0</v>
      </c>
    </row>
    <row r="38" spans="1:8" x14ac:dyDescent="0.2">
      <c r="B38" s="89" t="s">
        <v>116</v>
      </c>
      <c r="C38" s="80">
        <f>SUM(C33:C37)</f>
        <v>0</v>
      </c>
      <c r="D38" s="80">
        <f>SUM(D33:D37)</f>
        <v>0</v>
      </c>
      <c r="E38" s="80">
        <f>SUM(E33:E37)</f>
        <v>0</v>
      </c>
      <c r="F38" s="80">
        <f>SUM(F33:F37)</f>
        <v>0</v>
      </c>
      <c r="G38" s="80">
        <f>SUM(G33:G37)</f>
        <v>0</v>
      </c>
    </row>
  </sheetData>
  <sheetProtection password="DE9F" sheet="1"/>
  <phoneticPr fontId="0" type="noConversion"/>
  <printOptions horizontalCentered="1" verticalCentered="1" gridLines="1"/>
  <pageMargins left="0.19685039370078741" right="0.19685039370078741" top="0.98425196850393704" bottom="0.39370078740157483" header="0.59055118110236227" footer="0.51181102362204722"/>
  <pageSetup scale="85" orientation="landscape" horizontalDpi="300" verticalDpi="0" copies="0" r:id="rId1"/>
  <headerFooter alignWithMargins="0">
    <oddHeader>&amp;C&amp;"Arial,Negrita"&amp;14MODELAJE FINANCIERO&amp;12MODELO ANAUAL INVERSIONES&amp;"Arial,Normal"&amp;10</oddHeader>
    <oddFooter>&amp;L&amp;"Arial,Negrita"&amp;8&amp;F&amp;C&amp;"Arial,Negrita"&amp;8Página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 enableFormatConditionsCalculation="0">
    <tabColor indexed="30"/>
  </sheetPr>
  <dimension ref="A1:H38"/>
  <sheetViews>
    <sheetView showGridLines="0" workbookViewId="0">
      <pane xSplit="2" ySplit="4" topLeftCell="C5" activePane="bottomRight" state="frozen"/>
      <selection activeCell="F35" sqref="F35"/>
      <selection pane="topRight" activeCell="F35" sqref="F35"/>
      <selection pane="bottomLeft" activeCell="F35" sqref="F35"/>
      <selection pane="bottomRight" activeCell="F35" sqref="F35"/>
    </sheetView>
  </sheetViews>
  <sheetFormatPr baseColWidth="10" defaultRowHeight="12.75" x14ac:dyDescent="0.2"/>
  <cols>
    <col min="1" max="1" width="2.7109375" style="28" customWidth="1"/>
    <col min="2" max="2" width="35.42578125" style="1" customWidth="1"/>
    <col min="3" max="4" width="19.28515625" style="1" customWidth="1"/>
    <col min="5" max="7" width="18.28515625" style="1" customWidth="1"/>
    <col min="8" max="8" width="15.28515625" style="28" customWidth="1"/>
    <col min="9" max="16384" width="11.42578125" style="28"/>
  </cols>
  <sheetData>
    <row r="1" spans="1:7" x14ac:dyDescent="0.2">
      <c r="B1" s="28"/>
      <c r="C1" s="263">
        <v>1</v>
      </c>
      <c r="D1" s="263">
        <v>2</v>
      </c>
      <c r="E1" s="263">
        <v>3</v>
      </c>
      <c r="F1" s="263">
        <v>4</v>
      </c>
      <c r="G1" s="263">
        <v>5</v>
      </c>
    </row>
    <row r="2" spans="1:7" x14ac:dyDescent="0.2">
      <c r="B2" s="38" t="s">
        <v>103</v>
      </c>
      <c r="C2" s="28"/>
      <c r="D2" s="28"/>
      <c r="E2" s="28"/>
      <c r="F2" s="28"/>
      <c r="G2" s="28"/>
    </row>
    <row r="3" spans="1:7" x14ac:dyDescent="0.2">
      <c r="B3" s="138" t="s">
        <v>186</v>
      </c>
      <c r="C3" s="72">
        <f>Proyecciones!F151</f>
        <v>0</v>
      </c>
      <c r="D3" s="72">
        <f>Proyecciones!G151</f>
        <v>0</v>
      </c>
      <c r="E3" s="72">
        <f>Proyecciones!H151</f>
        <v>0</v>
      </c>
      <c r="F3" s="72">
        <f>Proyecciones!I151</f>
        <v>0</v>
      </c>
      <c r="G3" s="72">
        <f>Proyecciones!J151</f>
        <v>0</v>
      </c>
    </row>
    <row r="4" spans="1:7" s="31" customFormat="1" x14ac:dyDescent="0.2">
      <c r="B4" s="41" t="s">
        <v>14</v>
      </c>
      <c r="C4" s="43"/>
      <c r="D4" s="43"/>
      <c r="E4" s="43"/>
      <c r="F4" s="43"/>
      <c r="G4" s="43"/>
    </row>
    <row r="5" spans="1:7" x14ac:dyDescent="0.2">
      <c r="A5" s="89">
        <v>1</v>
      </c>
      <c r="B5" s="140" t="s">
        <v>104</v>
      </c>
      <c r="C5" s="76">
        <f>IF($A5&gt;C$1,0,IF($A5=C$1,C$3*Proyecciones!F$7,B12*Proyecciones!F$7))</f>
        <v>0</v>
      </c>
      <c r="D5" s="76">
        <f>IF($A5&gt;D$1,0,IF($A5=D$1,D$3*Proyecciones!G$7,C12*Proyecciones!G$7))</f>
        <v>0</v>
      </c>
      <c r="E5" s="76">
        <f>IF($A5&gt;E$1,0,IF($A5=E$1,E$3*Proyecciones!H$7,D12*Proyecciones!H$7))</f>
        <v>0</v>
      </c>
      <c r="F5" s="76">
        <f>IF($A5&gt;F$1,0,IF($A5=F$1,F$3*Proyecciones!I$7,E12*Proyecciones!I$7))</f>
        <v>0</v>
      </c>
      <c r="G5" s="76">
        <f>IF($A5&gt;G$1,0,IF($A5=G$1,G$3*Proyecciones!J$7,F12*Proyecciones!J$7))</f>
        <v>0</v>
      </c>
    </row>
    <row r="6" spans="1:7" x14ac:dyDescent="0.2">
      <c r="A6" s="89">
        <v>2</v>
      </c>
      <c r="B6" s="140" t="s">
        <v>105</v>
      </c>
      <c r="C6" s="76">
        <f>IF($A6&gt;C$1,0,IF($A6=C$1,C$3*Proyecciones!F$7,B13*Proyecciones!F$7))</f>
        <v>0</v>
      </c>
      <c r="D6" s="76">
        <f>IF($A6&gt;D$1,0,IF($A6=D$1,D$3*Proyecciones!G$7,C13*Proyecciones!G$7))</f>
        <v>0</v>
      </c>
      <c r="E6" s="76">
        <f>IF($A6&gt;E$1,0,IF($A6=E$1,E$3*Proyecciones!H$7,D13*Proyecciones!H$7))</f>
        <v>0</v>
      </c>
      <c r="F6" s="76">
        <f>IF($A6&gt;F$1,0,IF($A6=F$1,F$3*Proyecciones!I$7,E13*Proyecciones!I$7))</f>
        <v>0</v>
      </c>
      <c r="G6" s="76">
        <f>IF($A6&gt;G$1,0,IF($A6=G$1,G$3*Proyecciones!J$7,F13*Proyecciones!J$7))</f>
        <v>0</v>
      </c>
    </row>
    <row r="7" spans="1:7" x14ac:dyDescent="0.2">
      <c r="A7" s="89">
        <v>3</v>
      </c>
      <c r="B7" s="140" t="s">
        <v>106</v>
      </c>
      <c r="C7" s="76">
        <f>IF($A7&gt;C$1,0,IF($A7=C$1,C$3*Proyecciones!F$7,B14*Proyecciones!F$7))</f>
        <v>0</v>
      </c>
      <c r="D7" s="76">
        <f>IF($A7&gt;D$1,0,IF($A7=D$1,D$3*Proyecciones!G$7,C14*Proyecciones!G$7))</f>
        <v>0</v>
      </c>
      <c r="E7" s="76">
        <f>IF($A7&gt;E$1,0,IF($A7=E$1,E$3*Proyecciones!H$7,D14*Proyecciones!H$7))</f>
        <v>0</v>
      </c>
      <c r="F7" s="76">
        <f>IF($A7&gt;F$1,0,IF($A7=F$1,F$3*Proyecciones!I$7,E14*Proyecciones!I$7))</f>
        <v>0</v>
      </c>
      <c r="G7" s="76">
        <f>IF($A7&gt;G$1,0,IF($A7=G$1,G$3*Proyecciones!J$7,F14*Proyecciones!J$7))</f>
        <v>0</v>
      </c>
    </row>
    <row r="8" spans="1:7" x14ac:dyDescent="0.2">
      <c r="A8" s="89">
        <v>4</v>
      </c>
      <c r="B8" s="140" t="s">
        <v>107</v>
      </c>
      <c r="C8" s="76">
        <f>IF($A8&gt;C$1,0,IF($A8=C$1,C$3*Proyecciones!F$7,B15*Proyecciones!F$7))</f>
        <v>0</v>
      </c>
      <c r="D8" s="76">
        <f>IF($A8&gt;D$1,0,IF($A8=D$1,D$3*Proyecciones!G$7,C15*Proyecciones!G$7))</f>
        <v>0</v>
      </c>
      <c r="E8" s="76">
        <f>IF($A8&gt;E$1,0,IF($A8=E$1,E$3*Proyecciones!H$7,D15*Proyecciones!H$7))</f>
        <v>0</v>
      </c>
      <c r="F8" s="76">
        <f>IF($A8&gt;F$1,0,IF($A8=F$1,F$3*Proyecciones!I$7,E15*Proyecciones!I$7))</f>
        <v>0</v>
      </c>
      <c r="G8" s="76">
        <f>IF($A8&gt;G$1,0,IF($A8=G$1,G$3*Proyecciones!J$7,F15*Proyecciones!J$7))</f>
        <v>0</v>
      </c>
    </row>
    <row r="9" spans="1:7" x14ac:dyDescent="0.2">
      <c r="A9" s="89">
        <v>5</v>
      </c>
      <c r="B9" s="140" t="s">
        <v>108</v>
      </c>
      <c r="C9" s="76">
        <f>IF($A9&gt;C$1,0,IF($A9=C$1,C$3*Proyecciones!F$7,B16*Proyecciones!F$7))</f>
        <v>0</v>
      </c>
      <c r="D9" s="76">
        <f>IF($A9&gt;D$1,0,IF($A9=D$1,D$3*Proyecciones!G$7,C16*Proyecciones!G$7))</f>
        <v>0</v>
      </c>
      <c r="E9" s="76">
        <f>IF($A9&gt;E$1,0,IF($A9=E$1,E$3*Proyecciones!H$7,D16*Proyecciones!H$7))</f>
        <v>0</v>
      </c>
      <c r="F9" s="76">
        <f>IF($A9&gt;F$1,0,IF($A9=F$1,F$3*Proyecciones!I$7,E16*Proyecciones!I$7))</f>
        <v>0</v>
      </c>
      <c r="G9" s="76">
        <f>IF($A9&gt;G$1,0,IF($A9=G$1,G$3*Proyecciones!J$7,F16*Proyecciones!J$7))</f>
        <v>0</v>
      </c>
    </row>
    <row r="10" spans="1:7" x14ac:dyDescent="0.2">
      <c r="B10" s="89" t="s">
        <v>109</v>
      </c>
      <c r="C10" s="76">
        <f>SUM(C5:C9)</f>
        <v>0</v>
      </c>
      <c r="D10" s="76">
        <f>SUM(D5:D9)</f>
        <v>0</v>
      </c>
      <c r="E10" s="76">
        <f>SUM(E5:E9)</f>
        <v>0</v>
      </c>
      <c r="F10" s="76">
        <f>SUM(F5:F9)</f>
        <v>0</v>
      </c>
      <c r="G10" s="76">
        <f>SUM(G5:G9)</f>
        <v>0</v>
      </c>
    </row>
    <row r="11" spans="1:7" s="44" customFormat="1" x14ac:dyDescent="0.2">
      <c r="B11" s="41" t="s">
        <v>110</v>
      </c>
      <c r="C11" s="45"/>
      <c r="D11" s="45"/>
      <c r="E11" s="45"/>
      <c r="F11" s="45"/>
      <c r="G11" s="45"/>
    </row>
    <row r="12" spans="1:7" x14ac:dyDescent="0.2">
      <c r="A12" s="89">
        <v>1</v>
      </c>
      <c r="B12" s="140" t="s">
        <v>104</v>
      </c>
      <c r="C12" s="76">
        <f t="shared" ref="C12:G16" si="0">IF($A12&gt;C$1,0,IF($A12=C$1,C$3+C5,B12+C5))</f>
        <v>0</v>
      </c>
      <c r="D12" s="76">
        <f t="shared" si="0"/>
        <v>0</v>
      </c>
      <c r="E12" s="76">
        <f t="shared" si="0"/>
        <v>0</v>
      </c>
      <c r="F12" s="76">
        <f t="shared" si="0"/>
        <v>0</v>
      </c>
      <c r="G12" s="76">
        <f t="shared" si="0"/>
        <v>0</v>
      </c>
    </row>
    <row r="13" spans="1:7" x14ac:dyDescent="0.2">
      <c r="A13" s="89">
        <v>2</v>
      </c>
      <c r="B13" s="140" t="s">
        <v>105</v>
      </c>
      <c r="C13" s="76">
        <f t="shared" si="0"/>
        <v>0</v>
      </c>
      <c r="D13" s="76">
        <f t="shared" si="0"/>
        <v>0</v>
      </c>
      <c r="E13" s="76">
        <f t="shared" si="0"/>
        <v>0</v>
      </c>
      <c r="F13" s="76">
        <f t="shared" si="0"/>
        <v>0</v>
      </c>
      <c r="G13" s="76">
        <f t="shared" si="0"/>
        <v>0</v>
      </c>
    </row>
    <row r="14" spans="1:7" x14ac:dyDescent="0.2">
      <c r="A14" s="89">
        <v>3</v>
      </c>
      <c r="B14" s="140" t="s">
        <v>106</v>
      </c>
      <c r="C14" s="76">
        <f t="shared" si="0"/>
        <v>0</v>
      </c>
      <c r="D14" s="76">
        <f t="shared" si="0"/>
        <v>0</v>
      </c>
      <c r="E14" s="76">
        <f t="shared" si="0"/>
        <v>0</v>
      </c>
      <c r="F14" s="76">
        <f t="shared" si="0"/>
        <v>0</v>
      </c>
      <c r="G14" s="76">
        <f t="shared" si="0"/>
        <v>0</v>
      </c>
    </row>
    <row r="15" spans="1:7" x14ac:dyDescent="0.2">
      <c r="A15" s="89">
        <v>4</v>
      </c>
      <c r="B15" s="140" t="s">
        <v>107</v>
      </c>
      <c r="C15" s="76">
        <f t="shared" si="0"/>
        <v>0</v>
      </c>
      <c r="D15" s="76">
        <f t="shared" si="0"/>
        <v>0</v>
      </c>
      <c r="E15" s="76">
        <f t="shared" si="0"/>
        <v>0</v>
      </c>
      <c r="F15" s="76">
        <f t="shared" si="0"/>
        <v>0</v>
      </c>
      <c r="G15" s="76">
        <f t="shared" si="0"/>
        <v>0</v>
      </c>
    </row>
    <row r="16" spans="1:7" x14ac:dyDescent="0.2">
      <c r="A16" s="89">
        <v>5</v>
      </c>
      <c r="B16" s="140" t="s">
        <v>108</v>
      </c>
      <c r="C16" s="76">
        <f t="shared" si="0"/>
        <v>0</v>
      </c>
      <c r="D16" s="76">
        <f t="shared" si="0"/>
        <v>0</v>
      </c>
      <c r="E16" s="76">
        <f t="shared" si="0"/>
        <v>0</v>
      </c>
      <c r="F16" s="76">
        <f t="shared" si="0"/>
        <v>0</v>
      </c>
      <c r="G16" s="76">
        <f t="shared" si="0"/>
        <v>0</v>
      </c>
    </row>
    <row r="17" spans="1:7" x14ac:dyDescent="0.2">
      <c r="B17" s="89" t="s">
        <v>111</v>
      </c>
      <c r="C17" s="80">
        <f>SUM(C12:C16)</f>
        <v>0</v>
      </c>
      <c r="D17" s="80">
        <f>SUM(D12:D16)</f>
        <v>0</v>
      </c>
      <c r="E17" s="80">
        <f>SUM(E12:E16)</f>
        <v>0</v>
      </c>
      <c r="F17" s="80">
        <f>SUM(F12:F16)</f>
        <v>0</v>
      </c>
      <c r="G17" s="80">
        <f>SUM(G12:G16)</f>
        <v>0</v>
      </c>
    </row>
    <row r="18" spans="1:7" s="44" customFormat="1" ht="13.5" customHeight="1" x14ac:dyDescent="0.2">
      <c r="B18" s="41" t="s">
        <v>22</v>
      </c>
      <c r="C18" s="45"/>
      <c r="D18" s="45"/>
      <c r="E18" s="45"/>
      <c r="F18" s="45"/>
      <c r="G18" s="45"/>
    </row>
    <row r="19" spans="1:7" x14ac:dyDescent="0.2">
      <c r="A19" s="89">
        <v>1</v>
      </c>
      <c r="B19" s="140" t="s">
        <v>104</v>
      </c>
      <c r="C19" s="76">
        <f>IF(OR($A19&gt;C$1,Bases!$D$24+$A19-1&lt;C$1),0,C12/Bases!$D$24)</f>
        <v>0</v>
      </c>
      <c r="D19" s="76">
        <f>IF(OR($A19&gt;D$1,Bases!$D$24+$A19-1&lt;D$1),0,D12/Bases!$D$24)</f>
        <v>0</v>
      </c>
      <c r="E19" s="76">
        <f>IF(OR($A19&gt;E$1,Bases!$D$24+$A19-1&lt;E$1),0,E12/Bases!$D$24)</f>
        <v>0</v>
      </c>
      <c r="F19" s="76">
        <f>IF(OR($A19&gt;F$1,Bases!$D$24+$A19-1&lt;F$1),0,F12/Bases!$D$24)</f>
        <v>0</v>
      </c>
      <c r="G19" s="76">
        <f>IF(OR($A19&gt;G$1,Bases!$D$24+$A19-1&lt;G$1),0,G12/Bases!$D$24)</f>
        <v>0</v>
      </c>
    </row>
    <row r="20" spans="1:7" x14ac:dyDescent="0.2">
      <c r="A20" s="89">
        <v>2</v>
      </c>
      <c r="B20" s="140" t="s">
        <v>105</v>
      </c>
      <c r="C20" s="76">
        <f>IF(OR($A20&gt;C$1,Bases!$D$24+$A20-1&lt;C$1),0,C13/Bases!$D$24)</f>
        <v>0</v>
      </c>
      <c r="D20" s="76">
        <f>IF(OR($A20&gt;D$1,Bases!$D$24+$A20-1&lt;D$1),0,D13/Bases!$D$24)</f>
        <v>0</v>
      </c>
      <c r="E20" s="76">
        <f>IF(OR($A20&gt;E$1,Bases!$D$24+$A20-1&lt;E$1),0,E13/Bases!$D$24)</f>
        <v>0</v>
      </c>
      <c r="F20" s="76">
        <f>IF(OR($A20&gt;F$1,Bases!$D$24+$A20-1&lt;F$1),0,F13/Bases!$D$24)</f>
        <v>0</v>
      </c>
      <c r="G20" s="76">
        <f>IF(OR($A20&gt;G$1,Bases!$D$24+$A20-1&lt;G$1),0,G13/Bases!$D$24)</f>
        <v>0</v>
      </c>
    </row>
    <row r="21" spans="1:7" x14ac:dyDescent="0.2">
      <c r="A21" s="89">
        <v>3</v>
      </c>
      <c r="B21" s="140" t="s">
        <v>106</v>
      </c>
      <c r="C21" s="76">
        <f>IF(OR($A21&gt;C$1,Bases!$D$24+$A21-1&lt;C$1),0,C14/Bases!$D$24)</f>
        <v>0</v>
      </c>
      <c r="D21" s="76">
        <f>IF(OR($A21&gt;D$1,Bases!$D$24+$A21-1&lt;D$1),0,D14/Bases!$D$24)</f>
        <v>0</v>
      </c>
      <c r="E21" s="76">
        <f>IF(OR($A21&gt;E$1,Bases!$D$24+$A21-1&lt;E$1),0,E14/Bases!$D$24)</f>
        <v>0</v>
      </c>
      <c r="F21" s="76">
        <f>IF(OR($A21&gt;F$1,Bases!$D$24+$A21-1&lt;F$1),0,F14/Bases!$D$24)</f>
        <v>0</v>
      </c>
      <c r="G21" s="76">
        <f>IF(OR($A21&gt;G$1,Bases!$D$24+$A21-1&lt;G$1),0,G14/Bases!$D$24)</f>
        <v>0</v>
      </c>
    </row>
    <row r="22" spans="1:7" x14ac:dyDescent="0.2">
      <c r="A22" s="89">
        <v>4</v>
      </c>
      <c r="B22" s="140" t="s">
        <v>107</v>
      </c>
      <c r="C22" s="76">
        <f>IF(OR($A22&gt;C$1,Bases!$D$24+$A22-1&lt;C$1),0,C15/Bases!$D$24)</f>
        <v>0</v>
      </c>
      <c r="D22" s="76">
        <f>IF(OR($A22&gt;D$1,Bases!$D$24+$A22-1&lt;D$1),0,D15/Bases!$D$24)</f>
        <v>0</v>
      </c>
      <c r="E22" s="76">
        <f>IF(OR($A22&gt;E$1,Bases!$D$24+$A22-1&lt;E$1),0,E15/Bases!$D$24)</f>
        <v>0</v>
      </c>
      <c r="F22" s="76">
        <f>IF(OR($A22&gt;F$1,Bases!$D$24+$A22-1&lt;F$1),0,F15/Bases!$D$24)</f>
        <v>0</v>
      </c>
      <c r="G22" s="76">
        <f>IF(OR($A22&gt;G$1,Bases!$D$24+$A22-1&lt;G$1),0,G15/Bases!$D$24)</f>
        <v>0</v>
      </c>
    </row>
    <row r="23" spans="1:7" x14ac:dyDescent="0.2">
      <c r="A23" s="89">
        <v>5</v>
      </c>
      <c r="B23" s="140" t="s">
        <v>108</v>
      </c>
      <c r="C23" s="76">
        <f>IF(OR($A23&gt;C$1,Bases!$D$24+$A23-1&lt;C$1),0,C16/Bases!$D$24)</f>
        <v>0</v>
      </c>
      <c r="D23" s="76">
        <f>IF(OR($A23&gt;D$1,Bases!$D$24+$A23-1&lt;D$1),0,D16/Bases!$D$24)</f>
        <v>0</v>
      </c>
      <c r="E23" s="76">
        <f>IF(OR($A23&gt;E$1,Bases!$D$24+$A23-1&lt;E$1),0,E16/Bases!$D$24)</f>
        <v>0</v>
      </c>
      <c r="F23" s="76">
        <f>IF(OR($A23&gt;F$1,Bases!$D$24+$A23-1&lt;F$1),0,F16/Bases!$D$24)</f>
        <v>0</v>
      </c>
      <c r="G23" s="76">
        <f>IF(OR($A23&gt;G$1,Bases!$D$24+$A23-1&lt;G$1),0,G16/Bases!$D$24)</f>
        <v>0</v>
      </c>
    </row>
    <row r="24" spans="1:7" x14ac:dyDescent="0.2">
      <c r="B24" s="89" t="s">
        <v>112</v>
      </c>
      <c r="C24" s="80">
        <f>SUM(C19:C23)</f>
        <v>0</v>
      </c>
      <c r="D24" s="80">
        <f>SUM(D19:D23)</f>
        <v>0</v>
      </c>
      <c r="E24" s="80">
        <f>SUM(E19:E23)</f>
        <v>0</v>
      </c>
      <c r="F24" s="80">
        <f>SUM(F19:F23)</f>
        <v>0</v>
      </c>
      <c r="G24" s="80">
        <f>SUM(G19:G23)</f>
        <v>0</v>
      </c>
    </row>
    <row r="25" spans="1:7" s="44" customFormat="1" ht="13.5" customHeight="1" x14ac:dyDescent="0.2">
      <c r="B25" s="41" t="s">
        <v>113</v>
      </c>
      <c r="C25" s="45"/>
      <c r="D25" s="45"/>
      <c r="E25" s="45"/>
      <c r="F25" s="45"/>
      <c r="G25" s="45"/>
    </row>
    <row r="26" spans="1:7" x14ac:dyDescent="0.2">
      <c r="A26" s="89">
        <v>1</v>
      </c>
      <c r="B26" s="112" t="s">
        <v>104</v>
      </c>
      <c r="C26" s="76">
        <f>IF($A26&gt;=C$1,0,B33*Proyecciones!F$7)</f>
        <v>0</v>
      </c>
      <c r="D26" s="76">
        <f>IF($A26&gt;=D$1,0,C33*Proyecciones!G$7)</f>
        <v>0</v>
      </c>
      <c r="E26" s="76">
        <f>IF($A26&gt;=E$1,0,D33*Proyecciones!H$7)</f>
        <v>0</v>
      </c>
      <c r="F26" s="76">
        <f>IF($A26&gt;=F$1,0,E33*Proyecciones!I$7)</f>
        <v>0</v>
      </c>
      <c r="G26" s="76">
        <f>IF($A26&gt;=G$1,0,F33*Proyecciones!J$7)</f>
        <v>0</v>
      </c>
    </row>
    <row r="27" spans="1:7" x14ac:dyDescent="0.2">
      <c r="A27" s="89">
        <v>2</v>
      </c>
      <c r="B27" s="112" t="s">
        <v>105</v>
      </c>
      <c r="C27" s="76">
        <f>IF($A27&gt;=C$1,0,B34*Proyecciones!F$7)</f>
        <v>0</v>
      </c>
      <c r="D27" s="76">
        <f>IF($A27&gt;=D$1,0,C34*Proyecciones!G$7)</f>
        <v>0</v>
      </c>
      <c r="E27" s="76">
        <f>IF($A27&gt;=E$1,0,D34*Proyecciones!H$7)</f>
        <v>0</v>
      </c>
      <c r="F27" s="76">
        <f>IF($A27&gt;=F$1,0,E34*Proyecciones!I$7)</f>
        <v>0</v>
      </c>
      <c r="G27" s="76">
        <f>IF($A27&gt;=G$1,0,F34*Proyecciones!J$7)</f>
        <v>0</v>
      </c>
    </row>
    <row r="28" spans="1:7" x14ac:dyDescent="0.2">
      <c r="A28" s="89">
        <v>3</v>
      </c>
      <c r="B28" s="112" t="s">
        <v>106</v>
      </c>
      <c r="C28" s="76">
        <f>IF($A28&gt;=C$1,0,B35*Proyecciones!F$7)</f>
        <v>0</v>
      </c>
      <c r="D28" s="76">
        <f>IF($A28&gt;=D$1,0,C35*Proyecciones!G$7)</f>
        <v>0</v>
      </c>
      <c r="E28" s="76">
        <f>IF($A28&gt;=E$1,0,D35*Proyecciones!H$7)</f>
        <v>0</v>
      </c>
      <c r="F28" s="76">
        <f>IF($A28&gt;=F$1,0,E35*Proyecciones!I$7)</f>
        <v>0</v>
      </c>
      <c r="G28" s="76">
        <f>IF($A28&gt;=G$1,0,F35*Proyecciones!J$7)</f>
        <v>0</v>
      </c>
    </row>
    <row r="29" spans="1:7" x14ac:dyDescent="0.2">
      <c r="A29" s="89">
        <v>4</v>
      </c>
      <c r="B29" s="112" t="s">
        <v>107</v>
      </c>
      <c r="C29" s="76">
        <f>IF($A29&gt;=C$1,0,B36*Proyecciones!F$7)</f>
        <v>0</v>
      </c>
      <c r="D29" s="76">
        <f>IF($A29&gt;=D$1,0,C36*Proyecciones!G$7)</f>
        <v>0</v>
      </c>
      <c r="E29" s="76">
        <f>IF($A29&gt;=E$1,0,D36*Proyecciones!H$7)</f>
        <v>0</v>
      </c>
      <c r="F29" s="76">
        <f>IF($A29&gt;=F$1,0,E36*Proyecciones!I$7)</f>
        <v>0</v>
      </c>
      <c r="G29" s="76">
        <f>IF($A29&gt;=G$1,0,F36*Proyecciones!J$7)</f>
        <v>0</v>
      </c>
    </row>
    <row r="30" spans="1:7" x14ac:dyDescent="0.2">
      <c r="A30" s="89">
        <v>5</v>
      </c>
      <c r="B30" s="112" t="s">
        <v>108</v>
      </c>
      <c r="C30" s="76">
        <f>IF($A30&gt;=C$1,0,B37*Proyecciones!F$7)</f>
        <v>0</v>
      </c>
      <c r="D30" s="76">
        <f>IF($A30&gt;=D$1,0,C37*Proyecciones!G$7)</f>
        <v>0</v>
      </c>
      <c r="E30" s="76">
        <f>IF($A30&gt;=E$1,0,D37*Proyecciones!H$7)</f>
        <v>0</v>
      </c>
      <c r="F30" s="76">
        <f>IF($A30&gt;=F$1,0,E37*Proyecciones!I$7)</f>
        <v>0</v>
      </c>
      <c r="G30" s="76">
        <f>IF($A30&gt;=G$1,0,F37*Proyecciones!J$7)</f>
        <v>0</v>
      </c>
    </row>
    <row r="31" spans="1:7" x14ac:dyDescent="0.2">
      <c r="B31" s="255" t="s">
        <v>114</v>
      </c>
      <c r="C31" s="76">
        <f>SUM(C26:C30)</f>
        <v>0</v>
      </c>
      <c r="D31" s="76">
        <f>SUM(D26:D30)</f>
        <v>0</v>
      </c>
      <c r="E31" s="76">
        <f>SUM(E26:E30)</f>
        <v>0</v>
      </c>
      <c r="F31" s="76">
        <f>SUM(F26:F30)</f>
        <v>0</v>
      </c>
      <c r="G31" s="76">
        <f>SUM(G26:G30)</f>
        <v>0</v>
      </c>
    </row>
    <row r="32" spans="1:7" s="44" customFormat="1" ht="13.5" customHeight="1" x14ac:dyDescent="0.2">
      <c r="B32" s="41" t="s">
        <v>115</v>
      </c>
      <c r="C32" s="45"/>
      <c r="D32" s="45"/>
      <c r="E32" s="45"/>
      <c r="F32" s="45"/>
      <c r="G32" s="45"/>
    </row>
    <row r="33" spans="1:8" x14ac:dyDescent="0.2">
      <c r="A33" s="89">
        <v>1</v>
      </c>
      <c r="B33" s="140" t="s">
        <v>104</v>
      </c>
      <c r="C33" s="80">
        <f t="shared" ref="C33:G37" si="1">IF($A33&gt;C$1,0,IF($A33=C$1,C19,B33+C19+C26))</f>
        <v>0</v>
      </c>
      <c r="D33" s="80">
        <f t="shared" si="1"/>
        <v>0</v>
      </c>
      <c r="E33" s="80">
        <f t="shared" si="1"/>
        <v>0</v>
      </c>
      <c r="F33" s="80">
        <f t="shared" si="1"/>
        <v>0</v>
      </c>
      <c r="G33" s="80">
        <f t="shared" si="1"/>
        <v>0</v>
      </c>
      <c r="H33" s="46"/>
    </row>
    <row r="34" spans="1:8" x14ac:dyDescent="0.2">
      <c r="A34" s="89">
        <v>2</v>
      </c>
      <c r="B34" s="140" t="s">
        <v>105</v>
      </c>
      <c r="C34" s="80">
        <f t="shared" si="1"/>
        <v>0</v>
      </c>
      <c r="D34" s="80">
        <f t="shared" si="1"/>
        <v>0</v>
      </c>
      <c r="E34" s="80">
        <f t="shared" si="1"/>
        <v>0</v>
      </c>
      <c r="F34" s="80">
        <f t="shared" si="1"/>
        <v>0</v>
      </c>
      <c r="G34" s="80">
        <f t="shared" si="1"/>
        <v>0</v>
      </c>
    </row>
    <row r="35" spans="1:8" x14ac:dyDescent="0.2">
      <c r="A35" s="89">
        <v>3</v>
      </c>
      <c r="B35" s="140" t="s">
        <v>106</v>
      </c>
      <c r="C35" s="80">
        <f t="shared" si="1"/>
        <v>0</v>
      </c>
      <c r="D35" s="80">
        <f t="shared" si="1"/>
        <v>0</v>
      </c>
      <c r="E35" s="80">
        <f t="shared" si="1"/>
        <v>0</v>
      </c>
      <c r="F35" s="80">
        <f t="shared" si="1"/>
        <v>0</v>
      </c>
      <c r="G35" s="80">
        <f t="shared" si="1"/>
        <v>0</v>
      </c>
    </row>
    <row r="36" spans="1:8" x14ac:dyDescent="0.2">
      <c r="A36" s="89">
        <v>4</v>
      </c>
      <c r="B36" s="140" t="s">
        <v>107</v>
      </c>
      <c r="C36" s="80">
        <f t="shared" si="1"/>
        <v>0</v>
      </c>
      <c r="D36" s="80">
        <f t="shared" si="1"/>
        <v>0</v>
      </c>
      <c r="E36" s="80">
        <f t="shared" si="1"/>
        <v>0</v>
      </c>
      <c r="F36" s="80">
        <f t="shared" si="1"/>
        <v>0</v>
      </c>
      <c r="G36" s="80">
        <f t="shared" si="1"/>
        <v>0</v>
      </c>
    </row>
    <row r="37" spans="1:8" x14ac:dyDescent="0.2">
      <c r="A37" s="89">
        <v>5</v>
      </c>
      <c r="B37" s="140" t="s">
        <v>108</v>
      </c>
      <c r="C37" s="80">
        <f t="shared" si="1"/>
        <v>0</v>
      </c>
      <c r="D37" s="80">
        <f t="shared" si="1"/>
        <v>0</v>
      </c>
      <c r="E37" s="80">
        <f t="shared" si="1"/>
        <v>0</v>
      </c>
      <c r="F37" s="80">
        <f t="shared" si="1"/>
        <v>0</v>
      </c>
      <c r="G37" s="80">
        <f t="shared" si="1"/>
        <v>0</v>
      </c>
    </row>
    <row r="38" spans="1:8" x14ac:dyDescent="0.2">
      <c r="B38" s="89" t="s">
        <v>116</v>
      </c>
      <c r="C38" s="80">
        <f>SUM(C33:C37)</f>
        <v>0</v>
      </c>
      <c r="D38" s="80">
        <f>SUM(D33:D37)</f>
        <v>0</v>
      </c>
      <c r="E38" s="80">
        <f>SUM(E33:E37)</f>
        <v>0</v>
      </c>
      <c r="F38" s="80">
        <f>SUM(F33:F37)</f>
        <v>0</v>
      </c>
      <c r="G38" s="80">
        <f>SUM(G33:G37)</f>
        <v>0</v>
      </c>
    </row>
  </sheetData>
  <sheetProtection password="DE9F" sheet="1"/>
  <phoneticPr fontId="0" type="noConversion"/>
  <printOptions horizontalCentered="1" verticalCentered="1" gridLines="1"/>
  <pageMargins left="0.19685039370078741" right="0.19685039370078741" top="0.98425196850393704" bottom="0.39370078740157483" header="0.59055118110236227" footer="0.51181102362204722"/>
  <pageSetup scale="85" orientation="landscape" horizontalDpi="300" verticalDpi="0" copies="0" r:id="rId1"/>
  <headerFooter alignWithMargins="0">
    <oddHeader>&amp;C&amp;"Arial,Negrita"&amp;14MODELAJE FINANCIERO&amp;12MODELO ANAUAL INVERSIONES&amp;"Arial,Normal"&amp;10</oddHeader>
    <oddFooter>&amp;L&amp;"Arial,Negrita"&amp;8&amp;F&amp;C&amp;"Arial,Negrita"&amp;8Página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 enableFormatConditionsCalculation="0">
    <tabColor indexed="30"/>
  </sheetPr>
  <dimension ref="A1:H38"/>
  <sheetViews>
    <sheetView workbookViewId="0">
      <pane xSplit="2" ySplit="4" topLeftCell="C5" activePane="bottomRight" state="frozen"/>
      <selection activeCell="F35" sqref="F35"/>
      <selection pane="topRight" activeCell="F35" sqref="F35"/>
      <selection pane="bottomLeft" activeCell="F35" sqref="F35"/>
      <selection pane="bottomRight" activeCell="F35" sqref="F35"/>
    </sheetView>
  </sheetViews>
  <sheetFormatPr baseColWidth="10" defaultRowHeight="12.75" x14ac:dyDescent="0.2"/>
  <cols>
    <col min="1" max="1" width="2.7109375" style="28" customWidth="1"/>
    <col min="2" max="2" width="35.42578125" style="1" customWidth="1"/>
    <col min="3" max="4" width="19.28515625" style="1" customWidth="1"/>
    <col min="5" max="7" width="18.28515625" style="1" customWidth="1"/>
    <col min="8" max="8" width="15.28515625" style="28" customWidth="1"/>
    <col min="9" max="16384" width="11.42578125" style="28"/>
  </cols>
  <sheetData>
    <row r="1" spans="1:7" x14ac:dyDescent="0.2">
      <c r="B1" s="28"/>
      <c r="C1" s="263">
        <v>1</v>
      </c>
      <c r="D1" s="263">
        <v>2</v>
      </c>
      <c r="E1" s="263">
        <v>3</v>
      </c>
      <c r="F1" s="263">
        <v>4</v>
      </c>
      <c r="G1" s="263">
        <v>5</v>
      </c>
    </row>
    <row r="2" spans="1:7" x14ac:dyDescent="0.2">
      <c r="B2" s="38" t="s">
        <v>103</v>
      </c>
      <c r="C2" s="28"/>
      <c r="D2" s="28"/>
      <c r="E2" s="28"/>
      <c r="F2" s="28"/>
      <c r="G2" s="28"/>
    </row>
    <row r="3" spans="1:7" x14ac:dyDescent="0.2">
      <c r="B3" s="138" t="s">
        <v>185</v>
      </c>
      <c r="C3" s="72">
        <f>Proyecciones!F152</f>
        <v>0</v>
      </c>
      <c r="D3" s="72">
        <f>Proyecciones!G152</f>
        <v>0</v>
      </c>
      <c r="E3" s="72">
        <f>Proyecciones!H152</f>
        <v>0</v>
      </c>
      <c r="F3" s="72">
        <f>Proyecciones!I152</f>
        <v>0</v>
      </c>
      <c r="G3" s="72">
        <f>Proyecciones!J152</f>
        <v>0</v>
      </c>
    </row>
    <row r="4" spans="1:7" s="31" customFormat="1" x14ac:dyDescent="0.2">
      <c r="B4" s="41" t="s">
        <v>14</v>
      </c>
      <c r="C4" s="43"/>
      <c r="D4" s="43"/>
      <c r="E4" s="43"/>
      <c r="F4" s="43"/>
      <c r="G4" s="43"/>
    </row>
    <row r="5" spans="1:7" x14ac:dyDescent="0.2">
      <c r="A5" s="89">
        <v>1</v>
      </c>
      <c r="B5" s="140" t="s">
        <v>104</v>
      </c>
      <c r="C5" s="76">
        <f>IF($A5&gt;C$1,0,IF($A5=C$1,C$3*Proyecciones!F$7,B12*Proyecciones!F$7))</f>
        <v>0</v>
      </c>
      <c r="D5" s="76">
        <f>IF($A5&gt;D$1,0,IF($A5=D$1,D$3*Proyecciones!G$7,C12*Proyecciones!G$7))</f>
        <v>0</v>
      </c>
      <c r="E5" s="76">
        <f>IF($A5&gt;E$1,0,IF($A5=E$1,E$3*Proyecciones!H$7,D12*Proyecciones!H$7))</f>
        <v>0</v>
      </c>
      <c r="F5" s="76">
        <f>IF($A5&gt;F$1,0,IF($A5=F$1,F$3*Proyecciones!I$7,E12*Proyecciones!I$7))</f>
        <v>0</v>
      </c>
      <c r="G5" s="76">
        <f>IF($A5&gt;G$1,0,IF($A5=G$1,G$3*Proyecciones!J$7,F12*Proyecciones!J$7))</f>
        <v>0</v>
      </c>
    </row>
    <row r="6" spans="1:7" x14ac:dyDescent="0.2">
      <c r="A6" s="89">
        <v>2</v>
      </c>
      <c r="B6" s="140" t="s">
        <v>105</v>
      </c>
      <c r="C6" s="76">
        <f>IF($A6&gt;C$1,0,IF($A6=C$1,C$3*Proyecciones!F$7,B13*Proyecciones!F$7))</f>
        <v>0</v>
      </c>
      <c r="D6" s="76">
        <f>IF($A6&gt;D$1,0,IF($A6=D$1,D$3*Proyecciones!G$7,C13*Proyecciones!G$7))</f>
        <v>0</v>
      </c>
      <c r="E6" s="76">
        <f>IF($A6&gt;E$1,0,IF($A6=E$1,E$3*Proyecciones!H$7,D13*Proyecciones!H$7))</f>
        <v>0</v>
      </c>
      <c r="F6" s="76">
        <f>IF($A6&gt;F$1,0,IF($A6=F$1,F$3*Proyecciones!I$7,E13*Proyecciones!I$7))</f>
        <v>0</v>
      </c>
      <c r="G6" s="76">
        <f>IF($A6&gt;G$1,0,IF($A6=G$1,G$3*Proyecciones!J$7,F13*Proyecciones!J$7))</f>
        <v>0</v>
      </c>
    </row>
    <row r="7" spans="1:7" x14ac:dyDescent="0.2">
      <c r="A7" s="89">
        <v>3</v>
      </c>
      <c r="B7" s="140" t="s">
        <v>106</v>
      </c>
      <c r="C7" s="76">
        <f>IF($A7&gt;C$1,0,IF($A7=C$1,C$3*Proyecciones!F$7,B14*Proyecciones!F$7))</f>
        <v>0</v>
      </c>
      <c r="D7" s="76">
        <f>IF($A7&gt;D$1,0,IF($A7=D$1,D$3*Proyecciones!G$7,C14*Proyecciones!G$7))</f>
        <v>0</v>
      </c>
      <c r="E7" s="76">
        <f>IF($A7&gt;E$1,0,IF($A7=E$1,E$3*Proyecciones!H$7,D14*Proyecciones!H$7))</f>
        <v>0</v>
      </c>
      <c r="F7" s="76">
        <f>IF($A7&gt;F$1,0,IF($A7=F$1,F$3*Proyecciones!I$7,E14*Proyecciones!I$7))</f>
        <v>0</v>
      </c>
      <c r="G7" s="76">
        <f>IF($A7&gt;G$1,0,IF($A7=G$1,G$3*Proyecciones!J$7,F14*Proyecciones!J$7))</f>
        <v>0</v>
      </c>
    </row>
    <row r="8" spans="1:7" x14ac:dyDescent="0.2">
      <c r="A8" s="89">
        <v>4</v>
      </c>
      <c r="B8" s="140" t="s">
        <v>107</v>
      </c>
      <c r="C8" s="76">
        <f>IF($A8&gt;C$1,0,IF($A8=C$1,C$3*Proyecciones!F$7,B15*Proyecciones!F$7))</f>
        <v>0</v>
      </c>
      <c r="D8" s="76">
        <f>IF($A8&gt;D$1,0,IF($A8=D$1,D$3*Proyecciones!G$7,C15*Proyecciones!G$7))</f>
        <v>0</v>
      </c>
      <c r="E8" s="76">
        <f>IF($A8&gt;E$1,0,IF($A8=E$1,E$3*Proyecciones!H$7,D15*Proyecciones!H$7))</f>
        <v>0</v>
      </c>
      <c r="F8" s="76">
        <f>IF($A8&gt;F$1,0,IF($A8=F$1,F$3*Proyecciones!I$7,E15*Proyecciones!I$7))</f>
        <v>0</v>
      </c>
      <c r="G8" s="76">
        <f>IF($A8&gt;G$1,0,IF($A8=G$1,G$3*Proyecciones!J$7,F15*Proyecciones!J$7))</f>
        <v>0</v>
      </c>
    </row>
    <row r="9" spans="1:7" x14ac:dyDescent="0.2">
      <c r="A9" s="89">
        <v>5</v>
      </c>
      <c r="B9" s="140" t="s">
        <v>108</v>
      </c>
      <c r="C9" s="76">
        <f>IF($A9&gt;C$1,0,IF($A9=C$1,C$3*Proyecciones!F$7,B16*Proyecciones!F$7))</f>
        <v>0</v>
      </c>
      <c r="D9" s="76">
        <f>IF($A9&gt;D$1,0,IF($A9=D$1,D$3*Proyecciones!G$7,C16*Proyecciones!G$7))</f>
        <v>0</v>
      </c>
      <c r="E9" s="76">
        <f>IF($A9&gt;E$1,0,IF($A9=E$1,E$3*Proyecciones!H$7,D16*Proyecciones!H$7))</f>
        <v>0</v>
      </c>
      <c r="F9" s="76">
        <f>IF($A9&gt;F$1,0,IF($A9=F$1,F$3*Proyecciones!I$7,E16*Proyecciones!I$7))</f>
        <v>0</v>
      </c>
      <c r="G9" s="76">
        <f>IF($A9&gt;G$1,0,IF($A9=G$1,G$3*Proyecciones!J$7,F16*Proyecciones!J$7))</f>
        <v>0</v>
      </c>
    </row>
    <row r="10" spans="1:7" x14ac:dyDescent="0.2">
      <c r="B10" s="89" t="s">
        <v>109</v>
      </c>
      <c r="C10" s="76">
        <f>SUM(C5:C9)</f>
        <v>0</v>
      </c>
      <c r="D10" s="76">
        <f>SUM(D5:D9)</f>
        <v>0</v>
      </c>
      <c r="E10" s="76">
        <f>SUM(E5:E9)</f>
        <v>0</v>
      </c>
      <c r="F10" s="76">
        <f>SUM(F5:F9)</f>
        <v>0</v>
      </c>
      <c r="G10" s="76">
        <f>SUM(G5:G9)</f>
        <v>0</v>
      </c>
    </row>
    <row r="11" spans="1:7" s="44" customFormat="1" x14ac:dyDescent="0.2">
      <c r="B11" s="41" t="s">
        <v>110</v>
      </c>
      <c r="C11" s="45"/>
      <c r="D11" s="45"/>
      <c r="E11" s="45"/>
      <c r="F11" s="45"/>
      <c r="G11" s="45"/>
    </row>
    <row r="12" spans="1:7" x14ac:dyDescent="0.2">
      <c r="A12" s="89">
        <v>1</v>
      </c>
      <c r="B12" s="140" t="s">
        <v>104</v>
      </c>
      <c r="C12" s="76">
        <f t="shared" ref="C12:G16" si="0">IF($A12&gt;C$1,0,IF($A12=C$1,C$3+C5,B12+C5))</f>
        <v>0</v>
      </c>
      <c r="D12" s="76">
        <f t="shared" si="0"/>
        <v>0</v>
      </c>
      <c r="E12" s="76">
        <f t="shared" si="0"/>
        <v>0</v>
      </c>
      <c r="F12" s="76">
        <f t="shared" si="0"/>
        <v>0</v>
      </c>
      <c r="G12" s="76">
        <f t="shared" si="0"/>
        <v>0</v>
      </c>
    </row>
    <row r="13" spans="1:7" x14ac:dyDescent="0.2">
      <c r="A13" s="89">
        <v>2</v>
      </c>
      <c r="B13" s="140" t="s">
        <v>105</v>
      </c>
      <c r="C13" s="76">
        <f t="shared" si="0"/>
        <v>0</v>
      </c>
      <c r="D13" s="76">
        <f t="shared" si="0"/>
        <v>0</v>
      </c>
      <c r="E13" s="76">
        <f t="shared" si="0"/>
        <v>0</v>
      </c>
      <c r="F13" s="76">
        <f t="shared" si="0"/>
        <v>0</v>
      </c>
      <c r="G13" s="76">
        <f t="shared" si="0"/>
        <v>0</v>
      </c>
    </row>
    <row r="14" spans="1:7" x14ac:dyDescent="0.2">
      <c r="A14" s="89">
        <v>3</v>
      </c>
      <c r="B14" s="140" t="s">
        <v>106</v>
      </c>
      <c r="C14" s="76">
        <f t="shared" si="0"/>
        <v>0</v>
      </c>
      <c r="D14" s="76">
        <f t="shared" si="0"/>
        <v>0</v>
      </c>
      <c r="E14" s="76">
        <f t="shared" si="0"/>
        <v>0</v>
      </c>
      <c r="F14" s="76">
        <f t="shared" si="0"/>
        <v>0</v>
      </c>
      <c r="G14" s="76">
        <f t="shared" si="0"/>
        <v>0</v>
      </c>
    </row>
    <row r="15" spans="1:7" x14ac:dyDescent="0.2">
      <c r="A15" s="89">
        <v>4</v>
      </c>
      <c r="B15" s="140" t="s">
        <v>107</v>
      </c>
      <c r="C15" s="76">
        <f t="shared" si="0"/>
        <v>0</v>
      </c>
      <c r="D15" s="76">
        <f t="shared" si="0"/>
        <v>0</v>
      </c>
      <c r="E15" s="76">
        <f t="shared" si="0"/>
        <v>0</v>
      </c>
      <c r="F15" s="76">
        <f t="shared" si="0"/>
        <v>0</v>
      </c>
      <c r="G15" s="76">
        <f t="shared" si="0"/>
        <v>0</v>
      </c>
    </row>
    <row r="16" spans="1:7" x14ac:dyDescent="0.2">
      <c r="A16" s="89">
        <v>5</v>
      </c>
      <c r="B16" s="140" t="s">
        <v>108</v>
      </c>
      <c r="C16" s="76">
        <f t="shared" si="0"/>
        <v>0</v>
      </c>
      <c r="D16" s="76">
        <f t="shared" si="0"/>
        <v>0</v>
      </c>
      <c r="E16" s="76">
        <f t="shared" si="0"/>
        <v>0</v>
      </c>
      <c r="F16" s="76">
        <f t="shared" si="0"/>
        <v>0</v>
      </c>
      <c r="G16" s="76">
        <f t="shared" si="0"/>
        <v>0</v>
      </c>
    </row>
    <row r="17" spans="1:7" x14ac:dyDescent="0.2">
      <c r="B17" s="89" t="s">
        <v>111</v>
      </c>
      <c r="C17" s="80">
        <f>SUM(C12:C16)</f>
        <v>0</v>
      </c>
      <c r="D17" s="80">
        <f>SUM(D12:D16)</f>
        <v>0</v>
      </c>
      <c r="E17" s="80">
        <f>SUM(E12:E16)</f>
        <v>0</v>
      </c>
      <c r="F17" s="80">
        <f>SUM(F12:F16)</f>
        <v>0</v>
      </c>
      <c r="G17" s="80">
        <f>SUM(G12:G16)</f>
        <v>0</v>
      </c>
    </row>
    <row r="18" spans="1:7" s="44" customFormat="1" ht="13.5" customHeight="1" x14ac:dyDescent="0.2">
      <c r="B18" s="41" t="s">
        <v>22</v>
      </c>
      <c r="C18" s="45"/>
      <c r="D18" s="45"/>
      <c r="E18" s="45"/>
      <c r="F18" s="45"/>
      <c r="G18" s="45"/>
    </row>
    <row r="19" spans="1:7" x14ac:dyDescent="0.2">
      <c r="A19" s="89">
        <v>1</v>
      </c>
      <c r="B19" s="140" t="s">
        <v>104</v>
      </c>
      <c r="C19" s="76">
        <f>IF(OR($A19&gt;C$1,Bases!$D$25+$A19-1&lt;C$1),0,C12/Bases!$D$25)</f>
        <v>0</v>
      </c>
      <c r="D19" s="76">
        <f>IF(OR($A19&gt;D$1,Bases!$D$25+$A19-1&lt;D$1),0,D12/Bases!$D$25)</f>
        <v>0</v>
      </c>
      <c r="E19" s="76">
        <f>IF(OR($A19&gt;E$1,Bases!$D$25+$A19-1&lt;E$1),0,E12/Bases!$D$25)</f>
        <v>0</v>
      </c>
      <c r="F19" s="76">
        <f>IF(OR($A19&gt;F$1,Bases!$D$25+$A19-1&lt;F$1),0,F12/Bases!$D$25)</f>
        <v>0</v>
      </c>
      <c r="G19" s="76">
        <f>IF(OR($A19&gt;G$1,Bases!$D$25+$A19-1&lt;G$1),0,G12/Bases!$D$25)</f>
        <v>0</v>
      </c>
    </row>
    <row r="20" spans="1:7" x14ac:dyDescent="0.2">
      <c r="A20" s="89">
        <v>2</v>
      </c>
      <c r="B20" s="140" t="s">
        <v>105</v>
      </c>
      <c r="C20" s="76">
        <f>IF(OR($A20&gt;C$1,Bases!$D$25+$A20-1&lt;C$1),0,C13/Bases!$D$25)</f>
        <v>0</v>
      </c>
      <c r="D20" s="76">
        <f>IF(OR($A20&gt;D$1,Bases!$D$25+$A20-1&lt;D$1),0,D13/Bases!$D$25)</f>
        <v>0</v>
      </c>
      <c r="E20" s="76">
        <f>IF(OR($A20&gt;E$1,Bases!$D$25+$A20-1&lt;E$1),0,E13/Bases!$D$25)</f>
        <v>0</v>
      </c>
      <c r="F20" s="76">
        <f>IF(OR($A20&gt;F$1,Bases!$D$25+$A20-1&lt;F$1),0,F13/Bases!$D$25)</f>
        <v>0</v>
      </c>
      <c r="G20" s="76">
        <f>IF(OR($A20&gt;G$1,Bases!$D$25+$A20-1&lt;G$1),0,G13/Bases!$D$25)</f>
        <v>0</v>
      </c>
    </row>
    <row r="21" spans="1:7" x14ac:dyDescent="0.2">
      <c r="A21" s="89">
        <v>3</v>
      </c>
      <c r="B21" s="140" t="s">
        <v>106</v>
      </c>
      <c r="C21" s="76">
        <f>IF(OR($A21&gt;C$1,Bases!$D$25+$A21-1&lt;C$1),0,C14/Bases!$D$25)</f>
        <v>0</v>
      </c>
      <c r="D21" s="76">
        <f>IF(OR($A21&gt;D$1,Bases!$D$25+$A21-1&lt;D$1),0,D14/Bases!$D$25)</f>
        <v>0</v>
      </c>
      <c r="E21" s="76">
        <f>IF(OR($A21&gt;E$1,Bases!$D$25+$A21-1&lt;E$1),0,E14/Bases!$D$25)</f>
        <v>0</v>
      </c>
      <c r="F21" s="76">
        <f>IF(OR($A21&gt;F$1,Bases!$D$25+$A21-1&lt;F$1),0,F14/Bases!$D$25)</f>
        <v>0</v>
      </c>
      <c r="G21" s="76">
        <f>IF(OR($A21&gt;G$1,Bases!$D$25+$A21-1&lt;G$1),0,G14/Bases!$D$25)</f>
        <v>0</v>
      </c>
    </row>
    <row r="22" spans="1:7" x14ac:dyDescent="0.2">
      <c r="A22" s="89">
        <v>4</v>
      </c>
      <c r="B22" s="140" t="s">
        <v>107</v>
      </c>
      <c r="C22" s="76">
        <f>IF(OR($A22&gt;C$1,Bases!$D$25+$A22-1&lt;C$1),0,C15/Bases!$D$25)</f>
        <v>0</v>
      </c>
      <c r="D22" s="76">
        <f>IF(OR($A22&gt;D$1,Bases!$D$25+$A22-1&lt;D$1),0,D15/Bases!$D$25)</f>
        <v>0</v>
      </c>
      <c r="E22" s="76">
        <f>IF(OR($A22&gt;E$1,Bases!$D$25+$A22-1&lt;E$1),0,E15/Bases!$D$25)</f>
        <v>0</v>
      </c>
      <c r="F22" s="76">
        <f>IF(OR($A22&gt;F$1,Bases!$D$25+$A22-1&lt;F$1),0,F15/Bases!$D$25)</f>
        <v>0</v>
      </c>
      <c r="G22" s="76">
        <f>IF(OR($A22&gt;G$1,Bases!$D$25+$A22-1&lt;G$1),0,G15/Bases!$D$25)</f>
        <v>0</v>
      </c>
    </row>
    <row r="23" spans="1:7" x14ac:dyDescent="0.2">
      <c r="A23" s="89">
        <v>5</v>
      </c>
      <c r="B23" s="140" t="s">
        <v>108</v>
      </c>
      <c r="C23" s="76">
        <f>IF(OR($A23&gt;C$1,Bases!$D$25+$A23-1&lt;C$1),0,C16/Bases!$D$25)</f>
        <v>0</v>
      </c>
      <c r="D23" s="76">
        <f>IF(OR($A23&gt;D$1,Bases!$D$25+$A23-1&lt;D$1),0,D16/Bases!$D$25)</f>
        <v>0</v>
      </c>
      <c r="E23" s="76">
        <f>IF(OR($A23&gt;E$1,Bases!$D$25+$A23-1&lt;E$1),0,E16/Bases!$D$25)</f>
        <v>0</v>
      </c>
      <c r="F23" s="76">
        <f>IF(OR($A23&gt;F$1,Bases!$D$25+$A23-1&lt;F$1),0,F16/Bases!$D$25)</f>
        <v>0</v>
      </c>
      <c r="G23" s="76">
        <f>IF(OR($A23&gt;G$1,Bases!$D$25+$A23-1&lt;G$1),0,G16/Bases!$D$25)</f>
        <v>0</v>
      </c>
    </row>
    <row r="24" spans="1:7" x14ac:dyDescent="0.2">
      <c r="B24" s="89" t="s">
        <v>112</v>
      </c>
      <c r="C24" s="80">
        <f>SUM(C19:C23)</f>
        <v>0</v>
      </c>
      <c r="D24" s="80">
        <f>SUM(D19:D23)</f>
        <v>0</v>
      </c>
      <c r="E24" s="80">
        <f>SUM(E19:E23)</f>
        <v>0</v>
      </c>
      <c r="F24" s="80">
        <f>SUM(F19:F23)</f>
        <v>0</v>
      </c>
      <c r="G24" s="80">
        <f>SUM(G19:G23)</f>
        <v>0</v>
      </c>
    </row>
    <row r="25" spans="1:7" s="44" customFormat="1" ht="13.5" customHeight="1" x14ac:dyDescent="0.2">
      <c r="B25" s="41" t="s">
        <v>113</v>
      </c>
      <c r="C25" s="45"/>
      <c r="D25" s="45"/>
      <c r="E25" s="45"/>
      <c r="F25" s="45"/>
      <c r="G25" s="45"/>
    </row>
    <row r="26" spans="1:7" x14ac:dyDescent="0.2">
      <c r="A26" s="89">
        <v>1</v>
      </c>
      <c r="B26" s="112" t="s">
        <v>104</v>
      </c>
      <c r="C26" s="76">
        <f>IF($A26&gt;=C$1,0,B33*Proyecciones!F$7)</f>
        <v>0</v>
      </c>
      <c r="D26" s="76">
        <f>IF($A26&gt;=D$1,0,C33*Proyecciones!G$7)</f>
        <v>0</v>
      </c>
      <c r="E26" s="76">
        <f>IF($A26&gt;=E$1,0,D33*Proyecciones!H$7)</f>
        <v>0</v>
      </c>
      <c r="F26" s="76">
        <f>IF($A26&gt;=F$1,0,E33*Proyecciones!I$7)</f>
        <v>0</v>
      </c>
      <c r="G26" s="76">
        <f>IF($A26&gt;=G$1,0,F33*Proyecciones!J$7)</f>
        <v>0</v>
      </c>
    </row>
    <row r="27" spans="1:7" x14ac:dyDescent="0.2">
      <c r="A27" s="89">
        <v>2</v>
      </c>
      <c r="B27" s="112" t="s">
        <v>105</v>
      </c>
      <c r="C27" s="76">
        <f>IF($A27&gt;=C$1,0,B34*Proyecciones!F$7)</f>
        <v>0</v>
      </c>
      <c r="D27" s="76">
        <f>IF($A27&gt;=D$1,0,C34*Proyecciones!G$7)</f>
        <v>0</v>
      </c>
      <c r="E27" s="76">
        <f>IF($A27&gt;=E$1,0,D34*Proyecciones!H$7)</f>
        <v>0</v>
      </c>
      <c r="F27" s="76">
        <f>IF($A27&gt;=F$1,0,E34*Proyecciones!I$7)</f>
        <v>0</v>
      </c>
      <c r="G27" s="76">
        <f>IF($A27&gt;=G$1,0,F34*Proyecciones!J$7)</f>
        <v>0</v>
      </c>
    </row>
    <row r="28" spans="1:7" x14ac:dyDescent="0.2">
      <c r="A28" s="89">
        <v>3</v>
      </c>
      <c r="B28" s="112" t="s">
        <v>106</v>
      </c>
      <c r="C28" s="76">
        <f>IF($A28&gt;=C$1,0,B35*Proyecciones!F$7)</f>
        <v>0</v>
      </c>
      <c r="D28" s="76">
        <f>IF($A28&gt;=D$1,0,C35*Proyecciones!G$7)</f>
        <v>0</v>
      </c>
      <c r="E28" s="76">
        <f>IF($A28&gt;=E$1,0,D35*Proyecciones!H$7)</f>
        <v>0</v>
      </c>
      <c r="F28" s="76">
        <f>IF($A28&gt;=F$1,0,E35*Proyecciones!I$7)</f>
        <v>0</v>
      </c>
      <c r="G28" s="76">
        <f>IF($A28&gt;=G$1,0,F35*Proyecciones!J$7)</f>
        <v>0</v>
      </c>
    </row>
    <row r="29" spans="1:7" x14ac:dyDescent="0.2">
      <c r="A29" s="89">
        <v>4</v>
      </c>
      <c r="B29" s="112" t="s">
        <v>107</v>
      </c>
      <c r="C29" s="76">
        <f>IF($A29&gt;=C$1,0,B36*Proyecciones!F$7)</f>
        <v>0</v>
      </c>
      <c r="D29" s="76">
        <f>IF($A29&gt;=D$1,0,C36*Proyecciones!G$7)</f>
        <v>0</v>
      </c>
      <c r="E29" s="76">
        <f>IF($A29&gt;=E$1,0,D36*Proyecciones!H$7)</f>
        <v>0</v>
      </c>
      <c r="F29" s="76">
        <f>IF($A29&gt;=F$1,0,E36*Proyecciones!I$7)</f>
        <v>0</v>
      </c>
      <c r="G29" s="76">
        <f>IF($A29&gt;=G$1,0,F36*Proyecciones!J$7)</f>
        <v>0</v>
      </c>
    </row>
    <row r="30" spans="1:7" x14ac:dyDescent="0.2">
      <c r="A30" s="89">
        <v>5</v>
      </c>
      <c r="B30" s="112" t="s">
        <v>108</v>
      </c>
      <c r="C30" s="76">
        <f>IF($A30&gt;=C$1,0,B37*Proyecciones!F$7)</f>
        <v>0</v>
      </c>
      <c r="D30" s="76">
        <f>IF($A30&gt;=D$1,0,C37*Proyecciones!G$7)</f>
        <v>0</v>
      </c>
      <c r="E30" s="76">
        <f>IF($A30&gt;=E$1,0,D37*Proyecciones!H$7)</f>
        <v>0</v>
      </c>
      <c r="F30" s="76">
        <f>IF($A30&gt;=F$1,0,E37*Proyecciones!I$7)</f>
        <v>0</v>
      </c>
      <c r="G30" s="76">
        <f>IF($A30&gt;=G$1,0,F37*Proyecciones!J$7)</f>
        <v>0</v>
      </c>
    </row>
    <row r="31" spans="1:7" x14ac:dyDescent="0.2">
      <c r="B31" s="255" t="s">
        <v>114</v>
      </c>
      <c r="C31" s="76">
        <f>SUM(C26:C30)</f>
        <v>0</v>
      </c>
      <c r="D31" s="76">
        <f>SUM(D26:D30)</f>
        <v>0</v>
      </c>
      <c r="E31" s="76">
        <f>SUM(E26:E30)</f>
        <v>0</v>
      </c>
      <c r="F31" s="76">
        <f>SUM(F26:F30)</f>
        <v>0</v>
      </c>
      <c r="G31" s="76">
        <f>SUM(G26:G30)</f>
        <v>0</v>
      </c>
    </row>
    <row r="32" spans="1:7" s="44" customFormat="1" ht="13.5" customHeight="1" x14ac:dyDescent="0.2">
      <c r="B32" s="41" t="s">
        <v>115</v>
      </c>
      <c r="C32" s="45"/>
      <c r="D32" s="45"/>
      <c r="E32" s="45"/>
      <c r="F32" s="45"/>
      <c r="G32" s="45"/>
    </row>
    <row r="33" spans="1:8" x14ac:dyDescent="0.2">
      <c r="A33" s="89">
        <v>1</v>
      </c>
      <c r="B33" s="140" t="s">
        <v>104</v>
      </c>
      <c r="C33" s="80">
        <f t="shared" ref="C33:G37" si="1">IF($A33&gt;C$1,0,IF($A33=C$1,C19,B33+C19+C26))</f>
        <v>0</v>
      </c>
      <c r="D33" s="80">
        <f t="shared" si="1"/>
        <v>0</v>
      </c>
      <c r="E33" s="80">
        <f t="shared" si="1"/>
        <v>0</v>
      </c>
      <c r="F33" s="80">
        <f t="shared" si="1"/>
        <v>0</v>
      </c>
      <c r="G33" s="80">
        <f t="shared" si="1"/>
        <v>0</v>
      </c>
      <c r="H33" s="46"/>
    </row>
    <row r="34" spans="1:8" x14ac:dyDescent="0.2">
      <c r="A34" s="89">
        <v>2</v>
      </c>
      <c r="B34" s="140" t="s">
        <v>105</v>
      </c>
      <c r="C34" s="80">
        <f t="shared" si="1"/>
        <v>0</v>
      </c>
      <c r="D34" s="80">
        <f t="shared" si="1"/>
        <v>0</v>
      </c>
      <c r="E34" s="80">
        <f t="shared" si="1"/>
        <v>0</v>
      </c>
      <c r="F34" s="80">
        <f t="shared" si="1"/>
        <v>0</v>
      </c>
      <c r="G34" s="80">
        <f t="shared" si="1"/>
        <v>0</v>
      </c>
    </row>
    <row r="35" spans="1:8" x14ac:dyDescent="0.2">
      <c r="A35" s="89">
        <v>3</v>
      </c>
      <c r="B35" s="140" t="s">
        <v>106</v>
      </c>
      <c r="C35" s="80">
        <f t="shared" si="1"/>
        <v>0</v>
      </c>
      <c r="D35" s="80">
        <f t="shared" si="1"/>
        <v>0</v>
      </c>
      <c r="E35" s="80">
        <f t="shared" si="1"/>
        <v>0</v>
      </c>
      <c r="F35" s="80">
        <f t="shared" si="1"/>
        <v>0</v>
      </c>
      <c r="G35" s="80">
        <f t="shared" si="1"/>
        <v>0</v>
      </c>
    </row>
    <row r="36" spans="1:8" x14ac:dyDescent="0.2">
      <c r="A36" s="89">
        <v>4</v>
      </c>
      <c r="B36" s="140" t="s">
        <v>107</v>
      </c>
      <c r="C36" s="80">
        <f t="shared" si="1"/>
        <v>0</v>
      </c>
      <c r="D36" s="80">
        <f t="shared" si="1"/>
        <v>0</v>
      </c>
      <c r="E36" s="80">
        <f t="shared" si="1"/>
        <v>0</v>
      </c>
      <c r="F36" s="80">
        <f t="shared" si="1"/>
        <v>0</v>
      </c>
      <c r="G36" s="80">
        <f t="shared" si="1"/>
        <v>0</v>
      </c>
    </row>
    <row r="37" spans="1:8" x14ac:dyDescent="0.2">
      <c r="A37" s="89">
        <v>5</v>
      </c>
      <c r="B37" s="140" t="s">
        <v>108</v>
      </c>
      <c r="C37" s="80">
        <f t="shared" si="1"/>
        <v>0</v>
      </c>
      <c r="D37" s="80">
        <f t="shared" si="1"/>
        <v>0</v>
      </c>
      <c r="E37" s="80">
        <f t="shared" si="1"/>
        <v>0</v>
      </c>
      <c r="F37" s="80">
        <f t="shared" si="1"/>
        <v>0</v>
      </c>
      <c r="G37" s="80">
        <f t="shared" si="1"/>
        <v>0</v>
      </c>
    </row>
    <row r="38" spans="1:8" x14ac:dyDescent="0.2">
      <c r="B38" s="89" t="s">
        <v>116</v>
      </c>
      <c r="C38" s="80">
        <f>SUM(C33:C37)</f>
        <v>0</v>
      </c>
      <c r="D38" s="80">
        <f>SUM(D33:D37)</f>
        <v>0</v>
      </c>
      <c r="E38" s="80">
        <f>SUM(E33:E37)</f>
        <v>0</v>
      </c>
      <c r="F38" s="80">
        <f>SUM(F33:F37)</f>
        <v>0</v>
      </c>
      <c r="G38" s="80">
        <f>SUM(G33:G37)</f>
        <v>0</v>
      </c>
    </row>
  </sheetData>
  <sheetProtection password="DE9F" sheet="1"/>
  <phoneticPr fontId="0" type="noConversion"/>
  <printOptions horizontalCentered="1" verticalCentered="1" gridLines="1"/>
  <pageMargins left="0.19685039370078741" right="0.19685039370078741" top="0.98425196850393704" bottom="0.39370078740157483" header="0.59055118110236227" footer="0.51181102362204722"/>
  <pageSetup scale="85" orientation="landscape" horizontalDpi="300" verticalDpi="0" copies="0" r:id="rId1"/>
  <headerFooter alignWithMargins="0">
    <oddHeader>&amp;C&amp;"Arial,Negrita"&amp;14MODELAJE FINANCIERO&amp;12MODELO ANAUAL INVERSIONES&amp;"Arial,Normal"&amp;10</oddHeader>
    <oddFooter>&amp;L&amp;"Arial,Negrita"&amp;8&amp;F&amp;C&amp;"Arial,Negrita"&amp;8Página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 enableFormatConditionsCalculation="0">
    <tabColor indexed="30"/>
  </sheetPr>
  <dimension ref="A1:H38"/>
  <sheetViews>
    <sheetView showGridLines="0" workbookViewId="0">
      <pane xSplit="2" ySplit="4" topLeftCell="C5" activePane="bottomRight" state="frozen"/>
      <selection activeCell="F35" sqref="F35"/>
      <selection pane="topRight" activeCell="F35" sqref="F35"/>
      <selection pane="bottomLeft" activeCell="F35" sqref="F35"/>
      <selection pane="bottomRight" activeCell="F35" sqref="F35"/>
    </sheetView>
  </sheetViews>
  <sheetFormatPr baseColWidth="10" defaultRowHeight="12.75" x14ac:dyDescent="0.2"/>
  <cols>
    <col min="1" max="1" width="2.7109375" style="28" customWidth="1"/>
    <col min="2" max="2" width="35.42578125" style="1" customWidth="1"/>
    <col min="3" max="4" width="19.28515625" style="1" customWidth="1"/>
    <col min="5" max="7" width="18.28515625" style="1" customWidth="1"/>
    <col min="8" max="8" width="15.28515625" style="28" customWidth="1"/>
    <col min="9" max="16384" width="11.42578125" style="28"/>
  </cols>
  <sheetData>
    <row r="1" spans="1:7" x14ac:dyDescent="0.2">
      <c r="B1" s="28"/>
      <c r="C1" s="263">
        <v>1</v>
      </c>
      <c r="D1" s="263">
        <v>2</v>
      </c>
      <c r="E1" s="263">
        <v>3</v>
      </c>
      <c r="F1" s="263">
        <v>4</v>
      </c>
      <c r="G1" s="263">
        <v>5</v>
      </c>
    </row>
    <row r="2" spans="1:7" x14ac:dyDescent="0.2">
      <c r="B2" s="259" t="s">
        <v>103</v>
      </c>
      <c r="C2" s="28"/>
      <c r="D2" s="28"/>
      <c r="E2" s="28"/>
      <c r="F2" s="28"/>
      <c r="G2" s="28"/>
    </row>
    <row r="3" spans="1:7" x14ac:dyDescent="0.2">
      <c r="B3" s="262" t="s">
        <v>187</v>
      </c>
      <c r="C3" s="257">
        <f>Proyecciones!F153</f>
        <v>0</v>
      </c>
      <c r="D3" s="72">
        <f>Proyecciones!G153</f>
        <v>0</v>
      </c>
      <c r="E3" s="72">
        <f>Proyecciones!H153</f>
        <v>0</v>
      </c>
      <c r="F3" s="72">
        <f>Proyecciones!I153</f>
        <v>0</v>
      </c>
      <c r="G3" s="72">
        <f>Proyecciones!J153</f>
        <v>0</v>
      </c>
    </row>
    <row r="4" spans="1:7" s="31" customFormat="1" x14ac:dyDescent="0.2">
      <c r="B4" s="139" t="s">
        <v>14</v>
      </c>
      <c r="C4" s="43"/>
      <c r="D4" s="43"/>
      <c r="E4" s="43"/>
      <c r="F4" s="43"/>
      <c r="G4" s="43"/>
    </row>
    <row r="5" spans="1:7" x14ac:dyDescent="0.2">
      <c r="A5" s="256">
        <v>1</v>
      </c>
      <c r="B5" s="140" t="s">
        <v>104</v>
      </c>
      <c r="C5" s="108">
        <f>IF($A5&gt;C$1,0,IF($A5=C$1,C$3*Proyecciones!F$7,B12*Proyecciones!F$7))</f>
        <v>0</v>
      </c>
      <c r="D5" s="76">
        <f>IF($A5&gt;D$1,0,IF($A5=D$1,D$3*Proyecciones!G$7,C12*Proyecciones!G$7))</f>
        <v>0</v>
      </c>
      <c r="E5" s="76">
        <f>IF($A5&gt;E$1,0,IF($A5=E$1,E$3*Proyecciones!H$7,D12*Proyecciones!H$7))</f>
        <v>0</v>
      </c>
      <c r="F5" s="76">
        <f>IF($A5&gt;F$1,0,IF($A5=F$1,F$3*Proyecciones!I$7,E12*Proyecciones!I$7))</f>
        <v>0</v>
      </c>
      <c r="G5" s="76">
        <f>IF($A5&gt;G$1,0,IF($A5=G$1,G$3*Proyecciones!J$7,F12*Proyecciones!J$7))</f>
        <v>0</v>
      </c>
    </row>
    <row r="6" spans="1:7" x14ac:dyDescent="0.2">
      <c r="A6" s="256">
        <v>2</v>
      </c>
      <c r="B6" s="140" t="s">
        <v>105</v>
      </c>
      <c r="C6" s="108">
        <f>IF($A6&gt;C$1,0,IF($A6=C$1,C$3*Proyecciones!F$7,B13*Proyecciones!F$7))</f>
        <v>0</v>
      </c>
      <c r="D6" s="76">
        <f>IF($A6&gt;D$1,0,IF($A6=D$1,D$3*Proyecciones!G$7,C13*Proyecciones!G$7))</f>
        <v>0</v>
      </c>
      <c r="E6" s="76">
        <f>IF($A6&gt;E$1,0,IF($A6=E$1,E$3*Proyecciones!H$7,D13*Proyecciones!H$7))</f>
        <v>0</v>
      </c>
      <c r="F6" s="76">
        <f>IF($A6&gt;F$1,0,IF($A6=F$1,F$3*Proyecciones!I$7,E13*Proyecciones!I$7))</f>
        <v>0</v>
      </c>
      <c r="G6" s="76">
        <f>IF($A6&gt;G$1,0,IF($A6=G$1,G$3*Proyecciones!J$7,F13*Proyecciones!J$7))</f>
        <v>0</v>
      </c>
    </row>
    <row r="7" spans="1:7" x14ac:dyDescent="0.2">
      <c r="A7" s="256">
        <v>3</v>
      </c>
      <c r="B7" s="140" t="s">
        <v>106</v>
      </c>
      <c r="C7" s="108">
        <f>IF($A7&gt;C$1,0,IF($A7=C$1,C$3*Proyecciones!F$7,B14*Proyecciones!F$7))</f>
        <v>0</v>
      </c>
      <c r="D7" s="76">
        <f>IF($A7&gt;D$1,0,IF($A7=D$1,D$3*Proyecciones!G$7,C14*Proyecciones!G$7))</f>
        <v>0</v>
      </c>
      <c r="E7" s="76">
        <f>IF($A7&gt;E$1,0,IF($A7=E$1,E$3*Proyecciones!H$7,D14*Proyecciones!H$7))</f>
        <v>0</v>
      </c>
      <c r="F7" s="76">
        <f>IF($A7&gt;F$1,0,IF($A7=F$1,F$3*Proyecciones!I$7,E14*Proyecciones!I$7))</f>
        <v>0</v>
      </c>
      <c r="G7" s="76">
        <f>IF($A7&gt;G$1,0,IF($A7=G$1,G$3*Proyecciones!J$7,F14*Proyecciones!J$7))</f>
        <v>0</v>
      </c>
    </row>
    <row r="8" spans="1:7" x14ac:dyDescent="0.2">
      <c r="A8" s="256">
        <v>4</v>
      </c>
      <c r="B8" s="140" t="s">
        <v>107</v>
      </c>
      <c r="C8" s="108">
        <f>IF($A8&gt;C$1,0,IF($A8=C$1,C$3*Proyecciones!F$7,B15*Proyecciones!F$7))</f>
        <v>0</v>
      </c>
      <c r="D8" s="76">
        <f>IF($A8&gt;D$1,0,IF($A8=D$1,D$3*Proyecciones!G$7,C15*Proyecciones!G$7))</f>
        <v>0</v>
      </c>
      <c r="E8" s="76">
        <f>IF($A8&gt;E$1,0,IF($A8=E$1,E$3*Proyecciones!H$7,D15*Proyecciones!H$7))</f>
        <v>0</v>
      </c>
      <c r="F8" s="76">
        <f>IF($A8&gt;F$1,0,IF($A8=F$1,F$3*Proyecciones!I$7,E15*Proyecciones!I$7))</f>
        <v>0</v>
      </c>
      <c r="G8" s="76">
        <f>IF($A8&gt;G$1,0,IF($A8=G$1,G$3*Proyecciones!J$7,F15*Proyecciones!J$7))</f>
        <v>0</v>
      </c>
    </row>
    <row r="9" spans="1:7" x14ac:dyDescent="0.2">
      <c r="A9" s="256">
        <v>5</v>
      </c>
      <c r="B9" s="140" t="s">
        <v>108</v>
      </c>
      <c r="C9" s="108">
        <f>IF($A9&gt;C$1,0,IF($A9=C$1,C$3*Proyecciones!F$7,B16*Proyecciones!F$7))</f>
        <v>0</v>
      </c>
      <c r="D9" s="76">
        <f>IF($A9&gt;D$1,0,IF($A9=D$1,D$3*Proyecciones!G$7,C16*Proyecciones!G$7))</f>
        <v>0</v>
      </c>
      <c r="E9" s="76">
        <f>IF($A9&gt;E$1,0,IF($A9=E$1,E$3*Proyecciones!H$7,D16*Proyecciones!H$7))</f>
        <v>0</v>
      </c>
      <c r="F9" s="76">
        <f>IF($A9&gt;F$1,0,IF($A9=F$1,F$3*Proyecciones!I$7,E16*Proyecciones!I$7))</f>
        <v>0</v>
      </c>
      <c r="G9" s="76">
        <f>IF($A9&gt;G$1,0,IF($A9=G$1,G$3*Proyecciones!J$7,F16*Proyecciones!J$7))</f>
        <v>0</v>
      </c>
    </row>
    <row r="10" spans="1:7" x14ac:dyDescent="0.2">
      <c r="B10" s="89" t="s">
        <v>109</v>
      </c>
      <c r="C10" s="108">
        <f>SUM(C5:C9)</f>
        <v>0</v>
      </c>
      <c r="D10" s="76">
        <f>SUM(D5:D9)</f>
        <v>0</v>
      </c>
      <c r="E10" s="76">
        <f>SUM(E5:E9)</f>
        <v>0</v>
      </c>
      <c r="F10" s="76">
        <f>SUM(F5:F9)</f>
        <v>0</v>
      </c>
      <c r="G10" s="76">
        <f>SUM(G5:G9)</f>
        <v>0</v>
      </c>
    </row>
    <row r="11" spans="1:7" s="44" customFormat="1" x14ac:dyDescent="0.2">
      <c r="B11" s="260" t="s">
        <v>110</v>
      </c>
      <c r="C11" s="45"/>
      <c r="D11" s="45"/>
      <c r="E11" s="45"/>
      <c r="F11" s="45"/>
      <c r="G11" s="45"/>
    </row>
    <row r="12" spans="1:7" x14ac:dyDescent="0.2">
      <c r="A12" s="89">
        <v>1</v>
      </c>
      <c r="B12" s="140" t="s">
        <v>104</v>
      </c>
      <c r="C12" s="76">
        <f t="shared" ref="C12:G16" si="0">IF($A12&gt;C$1,0,IF($A12=C$1,C$3+C5,B12+C5))</f>
        <v>0</v>
      </c>
      <c r="D12" s="76">
        <f t="shared" si="0"/>
        <v>0</v>
      </c>
      <c r="E12" s="76">
        <f t="shared" si="0"/>
        <v>0</v>
      </c>
      <c r="F12" s="76">
        <f t="shared" si="0"/>
        <v>0</v>
      </c>
      <c r="G12" s="76">
        <f t="shared" si="0"/>
        <v>0</v>
      </c>
    </row>
    <row r="13" spans="1:7" x14ac:dyDescent="0.2">
      <c r="A13" s="89">
        <v>2</v>
      </c>
      <c r="B13" s="140" t="s">
        <v>105</v>
      </c>
      <c r="C13" s="76">
        <f t="shared" si="0"/>
        <v>0</v>
      </c>
      <c r="D13" s="76">
        <f t="shared" si="0"/>
        <v>0</v>
      </c>
      <c r="E13" s="76">
        <f t="shared" si="0"/>
        <v>0</v>
      </c>
      <c r="F13" s="76">
        <f t="shared" si="0"/>
        <v>0</v>
      </c>
      <c r="G13" s="76">
        <f t="shared" si="0"/>
        <v>0</v>
      </c>
    </row>
    <row r="14" spans="1:7" x14ac:dyDescent="0.2">
      <c r="A14" s="89">
        <v>3</v>
      </c>
      <c r="B14" s="140" t="s">
        <v>106</v>
      </c>
      <c r="C14" s="76">
        <f t="shared" si="0"/>
        <v>0</v>
      </c>
      <c r="D14" s="76">
        <f t="shared" si="0"/>
        <v>0</v>
      </c>
      <c r="E14" s="76">
        <f t="shared" si="0"/>
        <v>0</v>
      </c>
      <c r="F14" s="76">
        <f t="shared" si="0"/>
        <v>0</v>
      </c>
      <c r="G14" s="76">
        <f t="shared" si="0"/>
        <v>0</v>
      </c>
    </row>
    <row r="15" spans="1:7" x14ac:dyDescent="0.2">
      <c r="A15" s="89">
        <v>4</v>
      </c>
      <c r="B15" s="140" t="s">
        <v>107</v>
      </c>
      <c r="C15" s="76">
        <f t="shared" si="0"/>
        <v>0</v>
      </c>
      <c r="D15" s="76">
        <f t="shared" si="0"/>
        <v>0</v>
      </c>
      <c r="E15" s="76">
        <f t="shared" si="0"/>
        <v>0</v>
      </c>
      <c r="F15" s="76">
        <f t="shared" si="0"/>
        <v>0</v>
      </c>
      <c r="G15" s="76">
        <f t="shared" si="0"/>
        <v>0</v>
      </c>
    </row>
    <row r="16" spans="1:7" x14ac:dyDescent="0.2">
      <c r="A16" s="89">
        <v>5</v>
      </c>
      <c r="B16" s="140" t="s">
        <v>108</v>
      </c>
      <c r="C16" s="76">
        <f t="shared" si="0"/>
        <v>0</v>
      </c>
      <c r="D16" s="76">
        <f t="shared" si="0"/>
        <v>0</v>
      </c>
      <c r="E16" s="76">
        <f t="shared" si="0"/>
        <v>0</v>
      </c>
      <c r="F16" s="76">
        <f t="shared" si="0"/>
        <v>0</v>
      </c>
      <c r="G16" s="76">
        <f t="shared" si="0"/>
        <v>0</v>
      </c>
    </row>
    <row r="17" spans="1:7" x14ac:dyDescent="0.2">
      <c r="B17" s="89" t="s">
        <v>111</v>
      </c>
      <c r="C17" s="80">
        <f>SUM(C12:C16)</f>
        <v>0</v>
      </c>
      <c r="D17" s="80">
        <f>SUM(D12:D16)</f>
        <v>0</v>
      </c>
      <c r="E17" s="80">
        <f>SUM(E12:E16)</f>
        <v>0</v>
      </c>
      <c r="F17" s="80">
        <f>SUM(F12:F16)</f>
        <v>0</v>
      </c>
      <c r="G17" s="80">
        <f>SUM(G12:G16)</f>
        <v>0</v>
      </c>
    </row>
    <row r="18" spans="1:7" s="44" customFormat="1" ht="13.5" customHeight="1" x14ac:dyDescent="0.2">
      <c r="B18" s="261" t="s">
        <v>22</v>
      </c>
      <c r="C18" s="45"/>
      <c r="D18" s="45"/>
      <c r="E18" s="45"/>
      <c r="F18" s="45"/>
      <c r="G18" s="45"/>
    </row>
    <row r="19" spans="1:7" x14ac:dyDescent="0.2">
      <c r="A19" s="89">
        <v>1</v>
      </c>
      <c r="B19" s="140" t="s">
        <v>104</v>
      </c>
      <c r="C19" s="76">
        <f>IF(OR($A19&gt;C$1,Bases!$D$26+$A19-1&lt;C$1),0,C12/Bases!$D$26)</f>
        <v>0</v>
      </c>
      <c r="D19" s="76">
        <f>IF(OR($A19&gt;D$1,Bases!$D$26+$A19-1&lt;D$1),0,D12/Bases!$D$26)</f>
        <v>0</v>
      </c>
      <c r="E19" s="76">
        <f>IF(OR($A19&gt;E$1,Bases!$D$26+$A19-1&lt;E$1),0,E12/Bases!$D$26)</f>
        <v>0</v>
      </c>
      <c r="F19" s="76">
        <f>IF(OR($A19&gt;F$1,Bases!$D$26+$A19-1&lt;F$1),0,F12/Bases!$D$26)</f>
        <v>0</v>
      </c>
      <c r="G19" s="76">
        <f>IF(OR($A19&gt;G$1,Bases!$D$26+$A19-1&lt;G$1),0,G12/Bases!$D$26)</f>
        <v>0</v>
      </c>
    </row>
    <row r="20" spans="1:7" x14ac:dyDescent="0.2">
      <c r="A20" s="89">
        <v>2</v>
      </c>
      <c r="B20" s="140" t="s">
        <v>105</v>
      </c>
      <c r="C20" s="76">
        <f>IF(OR($A20&gt;C$1,Bases!$D$26+$A20-1&lt;C$1),0,C13/Bases!$D$26)</f>
        <v>0</v>
      </c>
      <c r="D20" s="76">
        <f>IF(OR($A20&gt;D$1,Bases!$D$26+$A20-1&lt;D$1),0,D13/Bases!$D$26)</f>
        <v>0</v>
      </c>
      <c r="E20" s="76">
        <f>IF(OR($A20&gt;E$1,Bases!$D$26+$A20-1&lt;E$1),0,E13/Bases!$D$26)</f>
        <v>0</v>
      </c>
      <c r="F20" s="76">
        <f>IF(OR($A20&gt;F$1,Bases!$D$26+$A20-1&lt;F$1),0,F13/Bases!$D$26)</f>
        <v>0</v>
      </c>
      <c r="G20" s="76">
        <f>IF(OR($A20&gt;G$1,Bases!$D$26+$A20-1&lt;G$1),0,G13/Bases!$D$26)</f>
        <v>0</v>
      </c>
    </row>
    <row r="21" spans="1:7" x14ac:dyDescent="0.2">
      <c r="A21" s="89">
        <v>3</v>
      </c>
      <c r="B21" s="140" t="s">
        <v>106</v>
      </c>
      <c r="C21" s="76">
        <f>IF(OR($A21&gt;C$1,Bases!$D$26+$A21-1&lt;C$1),0,C14/Bases!$D$26)</f>
        <v>0</v>
      </c>
      <c r="D21" s="76">
        <f>IF(OR($A21&gt;D$1,Bases!$D$26+$A21-1&lt;D$1),0,D14/Bases!$D$26)</f>
        <v>0</v>
      </c>
      <c r="E21" s="76">
        <f>IF(OR($A21&gt;E$1,Bases!$D$26+$A21-1&lt;E$1),0,E14/Bases!$D$26)</f>
        <v>0</v>
      </c>
      <c r="F21" s="76">
        <f>IF(OR($A21&gt;F$1,Bases!$D$26+$A21-1&lt;F$1),0,F14/Bases!$D$26)</f>
        <v>0</v>
      </c>
      <c r="G21" s="76">
        <f>IF(OR($A21&gt;G$1,Bases!$D$26+$A21-1&lt;G$1),0,G14/Bases!$D$26)</f>
        <v>0</v>
      </c>
    </row>
    <row r="22" spans="1:7" x14ac:dyDescent="0.2">
      <c r="A22" s="89">
        <v>4</v>
      </c>
      <c r="B22" s="140" t="s">
        <v>107</v>
      </c>
      <c r="C22" s="76">
        <f>IF(OR($A22&gt;C$1,Bases!$D$26+$A22-1&lt;C$1),0,C15/Bases!$D$26)</f>
        <v>0</v>
      </c>
      <c r="D22" s="76">
        <f>IF(OR($A22&gt;D$1,Bases!$D$26+$A22-1&lt;D$1),0,D15/Bases!$D$26)</f>
        <v>0</v>
      </c>
      <c r="E22" s="76">
        <f>IF(OR($A22&gt;E$1,Bases!$D$26+$A22-1&lt;E$1),0,E15/Bases!$D$26)</f>
        <v>0</v>
      </c>
      <c r="F22" s="76">
        <f>IF(OR($A22&gt;F$1,Bases!$D$26+$A22-1&lt;F$1),0,F15/Bases!$D$26)</f>
        <v>0</v>
      </c>
      <c r="G22" s="76">
        <f>IF(OR($A22&gt;G$1,Bases!$D$26+$A22-1&lt;G$1),0,G15/Bases!$D$26)</f>
        <v>0</v>
      </c>
    </row>
    <row r="23" spans="1:7" x14ac:dyDescent="0.2">
      <c r="A23" s="89">
        <v>5</v>
      </c>
      <c r="B23" s="140" t="s">
        <v>108</v>
      </c>
      <c r="C23" s="76">
        <f>IF(OR($A23&gt;C$1,Bases!$D$26+$A23-1&lt;C$1),0,C16/Bases!$D$26)</f>
        <v>0</v>
      </c>
      <c r="D23" s="76">
        <f>IF(OR($A23&gt;D$1,Bases!$D$26+$A23-1&lt;D$1),0,D16/Bases!$D$26)</f>
        <v>0</v>
      </c>
      <c r="E23" s="76">
        <f>IF(OR($A23&gt;E$1,Bases!$D$26+$A23-1&lt;E$1),0,E16/Bases!$D$26)</f>
        <v>0</v>
      </c>
      <c r="F23" s="76">
        <f>IF(OR($A23&gt;F$1,Bases!$D$26+$A23-1&lt;F$1),0,F16/Bases!$D$26)</f>
        <v>0</v>
      </c>
      <c r="G23" s="76">
        <f>IF(OR($A23&gt;G$1,Bases!$D$26+$A23-1&lt;G$1),0,G16/Bases!$D$26)</f>
        <v>0</v>
      </c>
    </row>
    <row r="24" spans="1:7" x14ac:dyDescent="0.2">
      <c r="B24" s="89" t="s">
        <v>112</v>
      </c>
      <c r="C24" s="80">
        <f>SUM(C19:C23)</f>
        <v>0</v>
      </c>
      <c r="D24" s="80">
        <f>SUM(D19:D23)</f>
        <v>0</v>
      </c>
      <c r="E24" s="80">
        <f>SUM(E19:E23)</f>
        <v>0</v>
      </c>
      <c r="F24" s="80">
        <f>SUM(F19:F23)</f>
        <v>0</v>
      </c>
      <c r="G24" s="80">
        <f>SUM(G19:G23)</f>
        <v>0</v>
      </c>
    </row>
    <row r="25" spans="1:7" s="44" customFormat="1" ht="13.5" customHeight="1" x14ac:dyDescent="0.2">
      <c r="B25" s="261" t="s">
        <v>113</v>
      </c>
      <c r="C25" s="45"/>
      <c r="D25" s="45"/>
      <c r="E25" s="45"/>
      <c r="F25" s="45"/>
      <c r="G25" s="45"/>
    </row>
    <row r="26" spans="1:7" x14ac:dyDescent="0.2">
      <c r="A26" s="89">
        <v>1</v>
      </c>
      <c r="B26" s="112" t="s">
        <v>104</v>
      </c>
      <c r="C26" s="76">
        <f>IF($A26&gt;=C$1,0,B33*Proyecciones!F$7)</f>
        <v>0</v>
      </c>
      <c r="D26" s="76">
        <f>IF($A26&gt;=D$1,0,C33*Proyecciones!G$7)</f>
        <v>0</v>
      </c>
      <c r="E26" s="76">
        <f>IF($A26&gt;=E$1,0,D33*Proyecciones!H$7)</f>
        <v>0</v>
      </c>
      <c r="F26" s="76">
        <f>IF($A26&gt;=F$1,0,E33*Proyecciones!I$7)</f>
        <v>0</v>
      </c>
      <c r="G26" s="76">
        <f>IF($A26&gt;=G$1,0,F33*Proyecciones!J$7)</f>
        <v>0</v>
      </c>
    </row>
    <row r="27" spans="1:7" x14ac:dyDescent="0.2">
      <c r="A27" s="89">
        <v>2</v>
      </c>
      <c r="B27" s="112" t="s">
        <v>105</v>
      </c>
      <c r="C27" s="76">
        <f>IF($A27&gt;=C$1,0,B34*Proyecciones!F$7)</f>
        <v>0</v>
      </c>
      <c r="D27" s="76">
        <f>IF($A27&gt;=D$1,0,C34*Proyecciones!G$7)</f>
        <v>0</v>
      </c>
      <c r="E27" s="76">
        <f>IF($A27&gt;=E$1,0,D34*Proyecciones!H$7)</f>
        <v>0</v>
      </c>
      <c r="F27" s="76">
        <f>IF($A27&gt;=F$1,0,E34*Proyecciones!I$7)</f>
        <v>0</v>
      </c>
      <c r="G27" s="76">
        <f>IF($A27&gt;=G$1,0,F34*Proyecciones!J$7)</f>
        <v>0</v>
      </c>
    </row>
    <row r="28" spans="1:7" x14ac:dyDescent="0.2">
      <c r="A28" s="89">
        <v>3</v>
      </c>
      <c r="B28" s="112" t="s">
        <v>106</v>
      </c>
      <c r="C28" s="76">
        <f>IF($A28&gt;=C$1,0,B35*Proyecciones!F$7)</f>
        <v>0</v>
      </c>
      <c r="D28" s="76">
        <f>IF($A28&gt;=D$1,0,C35*Proyecciones!G$7)</f>
        <v>0</v>
      </c>
      <c r="E28" s="76">
        <f>IF($A28&gt;=E$1,0,D35*Proyecciones!H$7)</f>
        <v>0</v>
      </c>
      <c r="F28" s="76">
        <f>IF($A28&gt;=F$1,0,E35*Proyecciones!I$7)</f>
        <v>0</v>
      </c>
      <c r="G28" s="76">
        <f>IF($A28&gt;=G$1,0,F35*Proyecciones!J$7)</f>
        <v>0</v>
      </c>
    </row>
    <row r="29" spans="1:7" x14ac:dyDescent="0.2">
      <c r="A29" s="89">
        <v>4</v>
      </c>
      <c r="B29" s="112" t="s">
        <v>107</v>
      </c>
      <c r="C29" s="76">
        <f>IF($A29&gt;=C$1,0,B36*Proyecciones!F$7)</f>
        <v>0</v>
      </c>
      <c r="D29" s="76">
        <f>IF($A29&gt;=D$1,0,C36*Proyecciones!G$7)</f>
        <v>0</v>
      </c>
      <c r="E29" s="76">
        <f>IF($A29&gt;=E$1,0,D36*Proyecciones!H$7)</f>
        <v>0</v>
      </c>
      <c r="F29" s="76">
        <f>IF($A29&gt;=F$1,0,E36*Proyecciones!I$7)</f>
        <v>0</v>
      </c>
      <c r="G29" s="76">
        <f>IF($A29&gt;=G$1,0,F36*Proyecciones!J$7)</f>
        <v>0</v>
      </c>
    </row>
    <row r="30" spans="1:7" x14ac:dyDescent="0.2">
      <c r="A30" s="89">
        <v>5</v>
      </c>
      <c r="B30" s="112" t="s">
        <v>108</v>
      </c>
      <c r="C30" s="76">
        <f>IF($A30&gt;=C$1,0,B37*Proyecciones!F$7)</f>
        <v>0</v>
      </c>
      <c r="D30" s="76">
        <f>IF($A30&gt;=D$1,0,C37*Proyecciones!G$7)</f>
        <v>0</v>
      </c>
      <c r="E30" s="76">
        <f>IF($A30&gt;=E$1,0,D37*Proyecciones!H$7)</f>
        <v>0</v>
      </c>
      <c r="F30" s="76">
        <f>IF($A30&gt;=F$1,0,E37*Proyecciones!I$7)</f>
        <v>0</v>
      </c>
      <c r="G30" s="76">
        <f>IF($A30&gt;=G$1,0,F37*Proyecciones!J$7)</f>
        <v>0</v>
      </c>
    </row>
    <row r="31" spans="1:7" x14ac:dyDescent="0.2">
      <c r="B31" s="255" t="s">
        <v>114</v>
      </c>
      <c r="C31" s="76">
        <f>SUM(C26:C30)</f>
        <v>0</v>
      </c>
      <c r="D31" s="76">
        <f>SUM(D26:D30)</f>
        <v>0</v>
      </c>
      <c r="E31" s="76">
        <f>SUM(E26:E30)</f>
        <v>0</v>
      </c>
      <c r="F31" s="76">
        <f>SUM(F26:F30)</f>
        <v>0</v>
      </c>
      <c r="G31" s="76">
        <f>SUM(G26:G30)</f>
        <v>0</v>
      </c>
    </row>
    <row r="32" spans="1:7" s="44" customFormat="1" ht="13.5" customHeight="1" x14ac:dyDescent="0.2">
      <c r="B32" s="261" t="s">
        <v>115</v>
      </c>
      <c r="C32" s="45"/>
      <c r="D32" s="45"/>
      <c r="E32" s="45"/>
      <c r="F32" s="45"/>
      <c r="G32" s="45"/>
    </row>
    <row r="33" spans="1:8" x14ac:dyDescent="0.2">
      <c r="A33" s="89">
        <v>1</v>
      </c>
      <c r="B33" s="140" t="s">
        <v>104</v>
      </c>
      <c r="C33" s="80">
        <f t="shared" ref="C33:G37" si="1">IF($A33&gt;C$1,0,IF($A33=C$1,C19,B33+C19+C26))</f>
        <v>0</v>
      </c>
      <c r="D33" s="80">
        <f t="shared" si="1"/>
        <v>0</v>
      </c>
      <c r="E33" s="80">
        <f t="shared" si="1"/>
        <v>0</v>
      </c>
      <c r="F33" s="80">
        <f t="shared" si="1"/>
        <v>0</v>
      </c>
      <c r="G33" s="80">
        <f t="shared" si="1"/>
        <v>0</v>
      </c>
      <c r="H33" s="46"/>
    </row>
    <row r="34" spans="1:8" x14ac:dyDescent="0.2">
      <c r="A34" s="89">
        <v>2</v>
      </c>
      <c r="B34" s="140" t="s">
        <v>105</v>
      </c>
      <c r="C34" s="80">
        <f t="shared" si="1"/>
        <v>0</v>
      </c>
      <c r="D34" s="80">
        <f t="shared" si="1"/>
        <v>0</v>
      </c>
      <c r="E34" s="80">
        <f t="shared" si="1"/>
        <v>0</v>
      </c>
      <c r="F34" s="80">
        <f t="shared" si="1"/>
        <v>0</v>
      </c>
      <c r="G34" s="80">
        <f t="shared" si="1"/>
        <v>0</v>
      </c>
    </row>
    <row r="35" spans="1:8" x14ac:dyDescent="0.2">
      <c r="A35" s="89">
        <v>3</v>
      </c>
      <c r="B35" s="140" t="s">
        <v>106</v>
      </c>
      <c r="C35" s="80">
        <f t="shared" si="1"/>
        <v>0</v>
      </c>
      <c r="D35" s="80">
        <f t="shared" si="1"/>
        <v>0</v>
      </c>
      <c r="E35" s="80">
        <f t="shared" si="1"/>
        <v>0</v>
      </c>
      <c r="F35" s="80">
        <f t="shared" si="1"/>
        <v>0</v>
      </c>
      <c r="G35" s="80">
        <f t="shared" si="1"/>
        <v>0</v>
      </c>
    </row>
    <row r="36" spans="1:8" x14ac:dyDescent="0.2">
      <c r="A36" s="89">
        <v>4</v>
      </c>
      <c r="B36" s="140" t="s">
        <v>107</v>
      </c>
      <c r="C36" s="80">
        <f t="shared" si="1"/>
        <v>0</v>
      </c>
      <c r="D36" s="80">
        <f t="shared" si="1"/>
        <v>0</v>
      </c>
      <c r="E36" s="80">
        <f t="shared" si="1"/>
        <v>0</v>
      </c>
      <c r="F36" s="80">
        <f t="shared" si="1"/>
        <v>0</v>
      </c>
      <c r="G36" s="80">
        <f t="shared" si="1"/>
        <v>0</v>
      </c>
    </row>
    <row r="37" spans="1:8" x14ac:dyDescent="0.2">
      <c r="A37" s="89">
        <v>5</v>
      </c>
      <c r="B37" s="140" t="s">
        <v>108</v>
      </c>
      <c r="C37" s="80">
        <f t="shared" si="1"/>
        <v>0</v>
      </c>
      <c r="D37" s="80">
        <f t="shared" si="1"/>
        <v>0</v>
      </c>
      <c r="E37" s="80">
        <f t="shared" si="1"/>
        <v>0</v>
      </c>
      <c r="F37" s="80">
        <f t="shared" si="1"/>
        <v>0</v>
      </c>
      <c r="G37" s="80">
        <f t="shared" si="1"/>
        <v>0</v>
      </c>
    </row>
    <row r="38" spans="1:8" x14ac:dyDescent="0.2">
      <c r="B38" s="89" t="s">
        <v>116</v>
      </c>
      <c r="C38" s="80">
        <f>SUM(C33:C37)</f>
        <v>0</v>
      </c>
      <c r="D38" s="80">
        <f>SUM(D33:D37)</f>
        <v>0</v>
      </c>
      <c r="E38" s="80">
        <f>SUM(E33:E37)</f>
        <v>0</v>
      </c>
      <c r="F38" s="80">
        <f>SUM(F33:F37)</f>
        <v>0</v>
      </c>
      <c r="G38" s="80">
        <f>SUM(G33:G37)</f>
        <v>0</v>
      </c>
    </row>
  </sheetData>
  <sheetProtection password="DE9F" sheet="1"/>
  <phoneticPr fontId="0" type="noConversion"/>
  <printOptions horizontalCentered="1" verticalCentered="1" gridLines="1"/>
  <pageMargins left="0.19685039370078741" right="0.19685039370078741" top="0.98425196850393704" bottom="0.39370078740157483" header="0.59055118110236227" footer="0.51181102362204722"/>
  <pageSetup scale="85" orientation="landscape" horizontalDpi="300" verticalDpi="0" copies="0" r:id="rId1"/>
  <headerFooter alignWithMargins="0">
    <oddHeader>&amp;C&amp;"Arial,Negrita"&amp;14MODELAJE FINANCIERO&amp;12MODELO ANAUAL INVERSIONES&amp;"Arial,Normal"&amp;10</oddHeader>
    <oddFooter>&amp;L&amp;"Arial,Negrita"&amp;8&amp;F&amp;C&amp;"Arial,Negrita"&amp;8Página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 enableFormatConditionsCalculation="0">
    <tabColor indexed="30"/>
  </sheetPr>
  <dimension ref="A1:H38"/>
  <sheetViews>
    <sheetView showGridLines="0" workbookViewId="0">
      <pane xSplit="2" ySplit="4" topLeftCell="C5" activePane="bottomRight" state="frozen"/>
      <selection activeCell="F35" sqref="F35"/>
      <selection pane="topRight" activeCell="F35" sqref="F35"/>
      <selection pane="bottomLeft" activeCell="F35" sqref="F35"/>
      <selection pane="bottomRight" activeCell="F35" sqref="F35"/>
    </sheetView>
  </sheetViews>
  <sheetFormatPr baseColWidth="10" defaultRowHeight="12.75" x14ac:dyDescent="0.2"/>
  <cols>
    <col min="1" max="1" width="2.7109375" style="28" customWidth="1"/>
    <col min="2" max="2" width="35.42578125" style="1" customWidth="1"/>
    <col min="3" max="4" width="19.28515625" style="1" customWidth="1"/>
    <col min="5" max="7" width="18.28515625" style="1" customWidth="1"/>
    <col min="8" max="8" width="15.28515625" style="28" customWidth="1"/>
    <col min="9" max="16384" width="11.42578125" style="28"/>
  </cols>
  <sheetData>
    <row r="1" spans="1:7" x14ac:dyDescent="0.2">
      <c r="B1" s="28"/>
      <c r="C1" s="263">
        <v>1</v>
      </c>
      <c r="D1" s="263">
        <v>2</v>
      </c>
      <c r="E1" s="263">
        <v>3</v>
      </c>
      <c r="F1" s="263">
        <v>4</v>
      </c>
      <c r="G1" s="263">
        <v>5</v>
      </c>
    </row>
    <row r="2" spans="1:7" x14ac:dyDescent="0.2">
      <c r="B2" s="259" t="s">
        <v>103</v>
      </c>
      <c r="C2" s="28"/>
      <c r="D2" s="28"/>
      <c r="E2" s="28"/>
      <c r="F2" s="28"/>
      <c r="G2" s="28"/>
    </row>
    <row r="3" spans="1:7" x14ac:dyDescent="0.2">
      <c r="B3" s="262" t="s">
        <v>189</v>
      </c>
      <c r="C3" s="257">
        <f>Proyecciones!F154</f>
        <v>0</v>
      </c>
      <c r="D3" s="72">
        <f>Proyecciones!G154</f>
        <v>0</v>
      </c>
      <c r="E3" s="72">
        <f>Proyecciones!H154</f>
        <v>0</v>
      </c>
      <c r="F3" s="72">
        <f>Proyecciones!I154</f>
        <v>0</v>
      </c>
      <c r="G3" s="72">
        <f>Proyecciones!J154</f>
        <v>0</v>
      </c>
    </row>
    <row r="4" spans="1:7" s="31" customFormat="1" x14ac:dyDescent="0.2">
      <c r="B4" s="139" t="s">
        <v>14</v>
      </c>
      <c r="C4" s="43"/>
      <c r="D4" s="43"/>
      <c r="E4" s="43"/>
      <c r="F4" s="43"/>
      <c r="G4" s="43"/>
    </row>
    <row r="5" spans="1:7" x14ac:dyDescent="0.2">
      <c r="A5" s="256">
        <v>1</v>
      </c>
      <c r="B5" s="140" t="s">
        <v>104</v>
      </c>
      <c r="C5" s="108">
        <f>IF($A5&gt;C$1,0,IF($A5=C$1,C$3*Proyecciones!F$7,B12*Proyecciones!F$7))</f>
        <v>0</v>
      </c>
      <c r="D5" s="76">
        <f>IF($A5&gt;D$1,0,IF($A5=D$1,D$3*Proyecciones!G$7,C12*Proyecciones!G$7))</f>
        <v>0</v>
      </c>
      <c r="E5" s="76">
        <f>IF($A5&gt;E$1,0,IF($A5=E$1,E$3*Proyecciones!H$7,D12*Proyecciones!H$7))</f>
        <v>0</v>
      </c>
      <c r="F5" s="76">
        <f>IF($A5&gt;F$1,0,IF($A5=F$1,F$3*Proyecciones!I$7,E12*Proyecciones!I$7))</f>
        <v>0</v>
      </c>
      <c r="G5" s="76">
        <f>IF($A5&gt;G$1,0,IF($A5=G$1,G$3*Proyecciones!J$7,F12*Proyecciones!J$7))</f>
        <v>0</v>
      </c>
    </row>
    <row r="6" spans="1:7" x14ac:dyDescent="0.2">
      <c r="A6" s="256">
        <v>2</v>
      </c>
      <c r="B6" s="140" t="s">
        <v>105</v>
      </c>
      <c r="C6" s="108">
        <f>IF($A6&gt;C$1,0,IF($A6=C$1,C$3*Proyecciones!F$7,B13*Proyecciones!F$7))</f>
        <v>0</v>
      </c>
      <c r="D6" s="76">
        <f>IF($A6&gt;D$1,0,IF($A6=D$1,D$3*Proyecciones!G$7,C13*Proyecciones!G$7))</f>
        <v>0</v>
      </c>
      <c r="E6" s="76">
        <f>IF($A6&gt;E$1,0,IF($A6=E$1,E$3*Proyecciones!H$7,D13*Proyecciones!H$7))</f>
        <v>0</v>
      </c>
      <c r="F6" s="76">
        <f>IF($A6&gt;F$1,0,IF($A6=F$1,F$3*Proyecciones!I$7,E13*Proyecciones!I$7))</f>
        <v>0</v>
      </c>
      <c r="G6" s="76">
        <f>IF($A6&gt;G$1,0,IF($A6=G$1,G$3*Proyecciones!J$7,F13*Proyecciones!J$7))</f>
        <v>0</v>
      </c>
    </row>
    <row r="7" spans="1:7" x14ac:dyDescent="0.2">
      <c r="A7" s="256">
        <v>3</v>
      </c>
      <c r="B7" s="140" t="s">
        <v>106</v>
      </c>
      <c r="C7" s="108">
        <f>IF($A7&gt;C$1,0,IF($A7=C$1,C$3*Proyecciones!F$7,B14*Proyecciones!F$7))</f>
        <v>0</v>
      </c>
      <c r="D7" s="76">
        <f>IF($A7&gt;D$1,0,IF($A7=D$1,D$3*Proyecciones!G$7,C14*Proyecciones!G$7))</f>
        <v>0</v>
      </c>
      <c r="E7" s="76">
        <f>IF($A7&gt;E$1,0,IF($A7=E$1,E$3*Proyecciones!H$7,D14*Proyecciones!H$7))</f>
        <v>0</v>
      </c>
      <c r="F7" s="76">
        <f>IF($A7&gt;F$1,0,IF($A7=F$1,F$3*Proyecciones!I$7,E14*Proyecciones!I$7))</f>
        <v>0</v>
      </c>
      <c r="G7" s="76">
        <f>IF($A7&gt;G$1,0,IF($A7=G$1,G$3*Proyecciones!J$7,F14*Proyecciones!J$7))</f>
        <v>0</v>
      </c>
    </row>
    <row r="8" spans="1:7" x14ac:dyDescent="0.2">
      <c r="A8" s="256">
        <v>4</v>
      </c>
      <c r="B8" s="140" t="s">
        <v>107</v>
      </c>
      <c r="C8" s="108">
        <f>IF($A8&gt;C$1,0,IF($A8=C$1,C$3*Proyecciones!F$7,B15*Proyecciones!F$7))</f>
        <v>0</v>
      </c>
      <c r="D8" s="76">
        <f>IF($A8&gt;D$1,0,IF($A8=D$1,D$3*Proyecciones!G$7,C15*Proyecciones!G$7))</f>
        <v>0</v>
      </c>
      <c r="E8" s="76">
        <f>IF($A8&gt;E$1,0,IF($A8=E$1,E$3*Proyecciones!H$7,D15*Proyecciones!H$7))</f>
        <v>0</v>
      </c>
      <c r="F8" s="76">
        <f>IF($A8&gt;F$1,0,IF($A8=F$1,F$3*Proyecciones!I$7,E15*Proyecciones!I$7))</f>
        <v>0</v>
      </c>
      <c r="G8" s="76">
        <f>IF($A8&gt;G$1,0,IF($A8=G$1,G$3*Proyecciones!J$7,F15*Proyecciones!J$7))</f>
        <v>0</v>
      </c>
    </row>
    <row r="9" spans="1:7" x14ac:dyDescent="0.2">
      <c r="A9" s="256">
        <v>5</v>
      </c>
      <c r="B9" s="140" t="s">
        <v>108</v>
      </c>
      <c r="C9" s="108">
        <f>IF($A9&gt;C$1,0,IF($A9=C$1,C$3*Proyecciones!F$7,B16*Proyecciones!F$7))</f>
        <v>0</v>
      </c>
      <c r="D9" s="76">
        <f>IF($A9&gt;D$1,0,IF($A9=D$1,D$3*Proyecciones!G$7,C16*Proyecciones!G$7))</f>
        <v>0</v>
      </c>
      <c r="E9" s="76">
        <f>IF($A9&gt;E$1,0,IF($A9=E$1,E$3*Proyecciones!H$7,D16*Proyecciones!H$7))</f>
        <v>0</v>
      </c>
      <c r="F9" s="76">
        <f>IF($A9&gt;F$1,0,IF($A9=F$1,F$3*Proyecciones!I$7,E16*Proyecciones!I$7))</f>
        <v>0</v>
      </c>
      <c r="G9" s="76">
        <f>IF($A9&gt;G$1,0,IF($A9=G$1,G$3*Proyecciones!J$7,F16*Proyecciones!J$7))</f>
        <v>0</v>
      </c>
    </row>
    <row r="10" spans="1:7" x14ac:dyDescent="0.2">
      <c r="B10" s="89" t="s">
        <v>109</v>
      </c>
      <c r="C10" s="108">
        <f>SUM(C5:C9)</f>
        <v>0</v>
      </c>
      <c r="D10" s="76">
        <f>SUM(D5:D9)</f>
        <v>0</v>
      </c>
      <c r="E10" s="76">
        <f>SUM(E5:E9)</f>
        <v>0</v>
      </c>
      <c r="F10" s="76">
        <f>SUM(F5:F9)</f>
        <v>0</v>
      </c>
      <c r="G10" s="76">
        <f>SUM(G5:G9)</f>
        <v>0</v>
      </c>
    </row>
    <row r="11" spans="1:7" s="44" customFormat="1" x14ac:dyDescent="0.2">
      <c r="B11" s="139" t="s">
        <v>110</v>
      </c>
      <c r="C11" s="45"/>
      <c r="D11" s="45"/>
      <c r="E11" s="45"/>
      <c r="F11" s="45"/>
      <c r="G11" s="45"/>
    </row>
    <row r="12" spans="1:7" x14ac:dyDescent="0.2">
      <c r="A12" s="256">
        <v>1</v>
      </c>
      <c r="B12" s="140" t="s">
        <v>104</v>
      </c>
      <c r="C12" s="108">
        <f t="shared" ref="C12:G16" si="0">IF($A12&gt;C$1,0,IF($A12=C$1,C$3+C5,B12+C5))</f>
        <v>0</v>
      </c>
      <c r="D12" s="76">
        <f t="shared" si="0"/>
        <v>0</v>
      </c>
      <c r="E12" s="76">
        <f t="shared" si="0"/>
        <v>0</v>
      </c>
      <c r="F12" s="76">
        <f t="shared" si="0"/>
        <v>0</v>
      </c>
      <c r="G12" s="76">
        <f t="shared" si="0"/>
        <v>0</v>
      </c>
    </row>
    <row r="13" spans="1:7" x14ac:dyDescent="0.2">
      <c r="A13" s="256">
        <v>2</v>
      </c>
      <c r="B13" s="140" t="s">
        <v>105</v>
      </c>
      <c r="C13" s="108">
        <f t="shared" si="0"/>
        <v>0</v>
      </c>
      <c r="D13" s="76">
        <f t="shared" si="0"/>
        <v>0</v>
      </c>
      <c r="E13" s="76">
        <f t="shared" si="0"/>
        <v>0</v>
      </c>
      <c r="F13" s="76">
        <f t="shared" si="0"/>
        <v>0</v>
      </c>
      <c r="G13" s="76">
        <f t="shared" si="0"/>
        <v>0</v>
      </c>
    </row>
    <row r="14" spans="1:7" x14ac:dyDescent="0.2">
      <c r="A14" s="256">
        <v>3</v>
      </c>
      <c r="B14" s="140" t="s">
        <v>106</v>
      </c>
      <c r="C14" s="108">
        <f t="shared" si="0"/>
        <v>0</v>
      </c>
      <c r="D14" s="76">
        <f t="shared" si="0"/>
        <v>0</v>
      </c>
      <c r="E14" s="76">
        <f t="shared" si="0"/>
        <v>0</v>
      </c>
      <c r="F14" s="76">
        <f t="shared" si="0"/>
        <v>0</v>
      </c>
      <c r="G14" s="76">
        <f t="shared" si="0"/>
        <v>0</v>
      </c>
    </row>
    <row r="15" spans="1:7" x14ac:dyDescent="0.2">
      <c r="A15" s="256">
        <v>4</v>
      </c>
      <c r="B15" s="140" t="s">
        <v>107</v>
      </c>
      <c r="C15" s="108">
        <f t="shared" si="0"/>
        <v>0</v>
      </c>
      <c r="D15" s="76">
        <f t="shared" si="0"/>
        <v>0</v>
      </c>
      <c r="E15" s="76">
        <f t="shared" si="0"/>
        <v>0</v>
      </c>
      <c r="F15" s="76">
        <f t="shared" si="0"/>
        <v>0</v>
      </c>
      <c r="G15" s="76">
        <f t="shared" si="0"/>
        <v>0</v>
      </c>
    </row>
    <row r="16" spans="1:7" x14ac:dyDescent="0.2">
      <c r="A16" s="256">
        <v>5</v>
      </c>
      <c r="B16" s="140" t="s">
        <v>108</v>
      </c>
      <c r="C16" s="108">
        <f t="shared" si="0"/>
        <v>0</v>
      </c>
      <c r="D16" s="76">
        <f t="shared" si="0"/>
        <v>0</v>
      </c>
      <c r="E16" s="76">
        <f t="shared" si="0"/>
        <v>0</v>
      </c>
      <c r="F16" s="76">
        <f t="shared" si="0"/>
        <v>0</v>
      </c>
      <c r="G16" s="76">
        <f t="shared" si="0"/>
        <v>0</v>
      </c>
    </row>
    <row r="17" spans="1:7" x14ac:dyDescent="0.2">
      <c r="B17" s="89" t="s">
        <v>111</v>
      </c>
      <c r="C17" s="258">
        <f>SUM(C12:C16)</f>
        <v>0</v>
      </c>
      <c r="D17" s="80">
        <f>SUM(D12:D16)</f>
        <v>0</v>
      </c>
      <c r="E17" s="80">
        <f>SUM(E12:E16)</f>
        <v>0</v>
      </c>
      <c r="F17" s="80">
        <f>SUM(F12:F16)</f>
        <v>0</v>
      </c>
      <c r="G17" s="80">
        <f>SUM(G12:G16)</f>
        <v>0</v>
      </c>
    </row>
    <row r="18" spans="1:7" s="44" customFormat="1" ht="13.5" customHeight="1" x14ac:dyDescent="0.2">
      <c r="B18" s="139" t="s">
        <v>194</v>
      </c>
      <c r="C18" s="45"/>
      <c r="D18" s="45"/>
      <c r="E18" s="45"/>
      <c r="F18" s="45"/>
      <c r="G18" s="45"/>
    </row>
    <row r="19" spans="1:7" x14ac:dyDescent="0.2">
      <c r="A19" s="256">
        <v>1</v>
      </c>
      <c r="B19" s="140" t="s">
        <v>104</v>
      </c>
      <c r="C19" s="108">
        <f>IF(OR($A19&gt;C$1,Bases!$D$27+$A19-1&lt;C$1),0,C12/Bases!$D$27)</f>
        <v>0</v>
      </c>
      <c r="D19" s="76">
        <f>IF(OR($A19&gt;D$1,Bases!$D$27+$A19-1&lt;D$1),0,D12/Bases!$D$27)</f>
        <v>0</v>
      </c>
      <c r="E19" s="76">
        <f>IF(OR($A19&gt;E$1,Bases!$D$27+$A19-1&lt;E$1),0,E12/Bases!$D$27)</f>
        <v>0</v>
      </c>
      <c r="F19" s="76">
        <f>IF(OR($A19&gt;F$1,Bases!$D$27+$A19-1&lt;F$1),0,F12/Bases!$D$27)</f>
        <v>0</v>
      </c>
      <c r="G19" s="76">
        <f>IF(OR($A19&gt;G$1,Bases!$D$27+$A19-1&lt;G$1),0,G12/Bases!$D$27)</f>
        <v>0</v>
      </c>
    </row>
    <row r="20" spans="1:7" x14ac:dyDescent="0.2">
      <c r="A20" s="256">
        <v>2</v>
      </c>
      <c r="B20" s="140" t="s">
        <v>105</v>
      </c>
      <c r="C20" s="108">
        <f>IF(OR($A20&gt;C$1,Bases!$D$27+$A20-1&lt;C$1),0,C13/Bases!$D$27)</f>
        <v>0</v>
      </c>
      <c r="D20" s="76">
        <f>IF(OR($A20&gt;D$1,Bases!$D$27+$A20-1&lt;D$1),0,D13/Bases!$D$27)</f>
        <v>0</v>
      </c>
      <c r="E20" s="76">
        <f>IF(OR($A20&gt;E$1,Bases!$D$27+$A20-1&lt;E$1),0,E13/Bases!$D$27)</f>
        <v>0</v>
      </c>
      <c r="F20" s="76">
        <f>IF(OR($A20&gt;F$1,Bases!$D$27+$A20-1&lt;F$1),0,F13/Bases!$D$27)</f>
        <v>0</v>
      </c>
      <c r="G20" s="76">
        <f>IF(OR($A20&gt;G$1,Bases!$D$27+$A20-1&lt;G$1),0,G13/Bases!$D$27)</f>
        <v>0</v>
      </c>
    </row>
    <row r="21" spans="1:7" x14ac:dyDescent="0.2">
      <c r="A21" s="256">
        <v>3</v>
      </c>
      <c r="B21" s="140" t="s">
        <v>106</v>
      </c>
      <c r="C21" s="108">
        <f>IF(OR($A21&gt;C$1,Bases!$D$27+$A21-1&lt;C$1),0,C14/Bases!$D$27)</f>
        <v>0</v>
      </c>
      <c r="D21" s="76">
        <f>IF(OR($A21&gt;D$1,Bases!$D$27+$A21-1&lt;D$1),0,D14/Bases!$D$27)</f>
        <v>0</v>
      </c>
      <c r="E21" s="76">
        <f>IF(OR($A21&gt;E$1,Bases!$D$27+$A21-1&lt;E$1),0,E14/Bases!$D$27)</f>
        <v>0</v>
      </c>
      <c r="F21" s="76">
        <f>IF(OR($A21&gt;F$1,Bases!$D$27+$A21-1&lt;F$1),0,F14/Bases!$D$27)</f>
        <v>0</v>
      </c>
      <c r="G21" s="76">
        <f>IF(OR($A21&gt;G$1,Bases!$D$27+$A21-1&lt;G$1),0,G14/Bases!$D$27)</f>
        <v>0</v>
      </c>
    </row>
    <row r="22" spans="1:7" x14ac:dyDescent="0.2">
      <c r="A22" s="256">
        <v>4</v>
      </c>
      <c r="B22" s="140" t="s">
        <v>107</v>
      </c>
      <c r="C22" s="108">
        <f>IF(OR($A22&gt;C$1,Bases!$D$27+$A22-1&lt;C$1),0,C15/Bases!$D$27)</f>
        <v>0</v>
      </c>
      <c r="D22" s="76">
        <f>IF(OR($A22&gt;D$1,Bases!$D$27+$A22-1&lt;D$1),0,D15/Bases!$D$27)</f>
        <v>0</v>
      </c>
      <c r="E22" s="76">
        <f>IF(OR($A22&gt;E$1,Bases!$D$27+$A22-1&lt;E$1),0,E15/Bases!$D$27)</f>
        <v>0</v>
      </c>
      <c r="F22" s="76">
        <f>IF(OR($A22&gt;F$1,Bases!$D$27+$A22-1&lt;F$1),0,F15/Bases!$D$27)</f>
        <v>0</v>
      </c>
      <c r="G22" s="76">
        <f>IF(OR($A22&gt;G$1,Bases!$D$27+$A22-1&lt;G$1),0,G15/Bases!$D$27)</f>
        <v>0</v>
      </c>
    </row>
    <row r="23" spans="1:7" x14ac:dyDescent="0.2">
      <c r="A23" s="256">
        <v>5</v>
      </c>
      <c r="B23" s="140" t="s">
        <v>108</v>
      </c>
      <c r="C23" s="108">
        <f>IF(OR($A23&gt;C$1,Bases!$D$27+$A23-1&lt;C$1),0,C16/Bases!$D$27)</f>
        <v>0</v>
      </c>
      <c r="D23" s="76">
        <f>IF(OR($A23&gt;D$1,Bases!$D$27+$A23-1&lt;D$1),0,D16/Bases!$D$27)</f>
        <v>0</v>
      </c>
      <c r="E23" s="76">
        <f>IF(OR($A23&gt;E$1,Bases!$D$27+$A23-1&lt;E$1),0,E16/Bases!$D$27)</f>
        <v>0</v>
      </c>
      <c r="F23" s="76">
        <f>IF(OR($A23&gt;F$1,Bases!$D$27+$A23-1&lt;F$1),0,F16/Bases!$D$27)</f>
        <v>0</v>
      </c>
      <c r="G23" s="76">
        <f>IF(OR($A23&gt;G$1,Bases!$D$27+$A23-1&lt;G$1),0,G16/Bases!$D$27)</f>
        <v>0</v>
      </c>
    </row>
    <row r="24" spans="1:7" x14ac:dyDescent="0.2">
      <c r="B24" s="89" t="s">
        <v>201</v>
      </c>
      <c r="C24" s="80">
        <f>SUM(C19:C23)</f>
        <v>0</v>
      </c>
      <c r="D24" s="80">
        <f>SUM(D19:D23)</f>
        <v>0</v>
      </c>
      <c r="E24" s="80">
        <f>SUM(E19:E23)</f>
        <v>0</v>
      </c>
      <c r="F24" s="80">
        <f>SUM(F19:F23)</f>
        <v>0</v>
      </c>
      <c r="G24" s="80">
        <f>SUM(G19:G23)</f>
        <v>0</v>
      </c>
    </row>
    <row r="25" spans="1:7" s="44" customFormat="1" ht="13.5" customHeight="1" x14ac:dyDescent="0.2">
      <c r="B25" s="261" t="s">
        <v>196</v>
      </c>
      <c r="C25" s="45"/>
      <c r="D25" s="45"/>
      <c r="E25" s="45"/>
      <c r="F25" s="45"/>
      <c r="G25" s="45"/>
    </row>
    <row r="26" spans="1:7" x14ac:dyDescent="0.2">
      <c r="A26" s="89">
        <v>1</v>
      </c>
      <c r="B26" s="112" t="s">
        <v>104</v>
      </c>
      <c r="C26" s="76">
        <f>IF($A26&gt;=C$1,0,B33*Proyecciones!F$7)</f>
        <v>0</v>
      </c>
      <c r="D26" s="76">
        <f>IF($A26&gt;=D$1,0,C33*Proyecciones!G$7)</f>
        <v>0</v>
      </c>
      <c r="E26" s="76">
        <f>IF($A26&gt;=E$1,0,D33*Proyecciones!H$7)</f>
        <v>0</v>
      </c>
      <c r="F26" s="76">
        <f>IF($A26&gt;=F$1,0,E33*Proyecciones!I$7)</f>
        <v>0</v>
      </c>
      <c r="G26" s="76">
        <f>IF($A26&gt;=G$1,0,F33*Proyecciones!J$7)</f>
        <v>0</v>
      </c>
    </row>
    <row r="27" spans="1:7" x14ac:dyDescent="0.2">
      <c r="A27" s="89">
        <v>2</v>
      </c>
      <c r="B27" s="112" t="s">
        <v>105</v>
      </c>
      <c r="C27" s="76">
        <f>IF($A27&gt;=C$1,0,B34*Proyecciones!F$7)</f>
        <v>0</v>
      </c>
      <c r="D27" s="76">
        <f>IF($A27&gt;=D$1,0,C34*Proyecciones!G$7)</f>
        <v>0</v>
      </c>
      <c r="E27" s="76">
        <f>IF($A27&gt;=E$1,0,D34*Proyecciones!H$7)</f>
        <v>0</v>
      </c>
      <c r="F27" s="76">
        <f>IF($A27&gt;=F$1,0,E34*Proyecciones!I$7)</f>
        <v>0</v>
      </c>
      <c r="G27" s="76">
        <f>IF($A27&gt;=G$1,0,F34*Proyecciones!J$7)</f>
        <v>0</v>
      </c>
    </row>
    <row r="28" spans="1:7" x14ac:dyDescent="0.2">
      <c r="A28" s="89">
        <v>3</v>
      </c>
      <c r="B28" s="112" t="s">
        <v>106</v>
      </c>
      <c r="C28" s="76">
        <f>IF($A28&gt;=C$1,0,B35*Proyecciones!F$7)</f>
        <v>0</v>
      </c>
      <c r="D28" s="76">
        <f>IF($A28&gt;=D$1,0,C35*Proyecciones!G$7)</f>
        <v>0</v>
      </c>
      <c r="E28" s="76">
        <f>IF($A28&gt;=E$1,0,D35*Proyecciones!H$7)</f>
        <v>0</v>
      </c>
      <c r="F28" s="76">
        <f>IF($A28&gt;=F$1,0,E35*Proyecciones!I$7)</f>
        <v>0</v>
      </c>
      <c r="G28" s="76">
        <f>IF($A28&gt;=G$1,0,F35*Proyecciones!J$7)</f>
        <v>0</v>
      </c>
    </row>
    <row r="29" spans="1:7" x14ac:dyDescent="0.2">
      <c r="A29" s="89">
        <v>4</v>
      </c>
      <c r="B29" s="112" t="s">
        <v>107</v>
      </c>
      <c r="C29" s="76">
        <f>IF($A29&gt;=C$1,0,B36*Proyecciones!F$7)</f>
        <v>0</v>
      </c>
      <c r="D29" s="76">
        <f>IF($A29&gt;=D$1,0,C36*Proyecciones!G$7)</f>
        <v>0</v>
      </c>
      <c r="E29" s="76">
        <f>IF($A29&gt;=E$1,0,D36*Proyecciones!H$7)</f>
        <v>0</v>
      </c>
      <c r="F29" s="76">
        <f>IF($A29&gt;=F$1,0,E36*Proyecciones!I$7)</f>
        <v>0</v>
      </c>
      <c r="G29" s="76">
        <f>IF($A29&gt;=G$1,0,F36*Proyecciones!J$7)</f>
        <v>0</v>
      </c>
    </row>
    <row r="30" spans="1:7" x14ac:dyDescent="0.2">
      <c r="A30" s="89">
        <v>5</v>
      </c>
      <c r="B30" s="112" t="s">
        <v>108</v>
      </c>
      <c r="C30" s="76">
        <f>IF($A30&gt;=C$1,0,B37*Proyecciones!F$7)</f>
        <v>0</v>
      </c>
      <c r="D30" s="76">
        <f>IF($A30&gt;=D$1,0,C37*Proyecciones!G$7)</f>
        <v>0</v>
      </c>
      <c r="E30" s="76">
        <f>IF($A30&gt;=E$1,0,D37*Proyecciones!H$7)</f>
        <v>0</v>
      </c>
      <c r="F30" s="76">
        <f>IF($A30&gt;=F$1,0,E37*Proyecciones!I$7)</f>
        <v>0</v>
      </c>
      <c r="G30" s="76">
        <f>IF($A30&gt;=G$1,0,F37*Proyecciones!J$7)</f>
        <v>0</v>
      </c>
    </row>
    <row r="31" spans="1:7" x14ac:dyDescent="0.2">
      <c r="B31" s="255" t="s">
        <v>200</v>
      </c>
      <c r="C31" s="76">
        <f>SUM(C26:C30)</f>
        <v>0</v>
      </c>
      <c r="D31" s="76">
        <f>SUM(D26:D30)</f>
        <v>0</v>
      </c>
      <c r="E31" s="76">
        <f>SUM(E26:E30)</f>
        <v>0</v>
      </c>
      <c r="F31" s="76">
        <f>SUM(F26:F30)</f>
        <v>0</v>
      </c>
      <c r="G31" s="76">
        <f>SUM(G26:G30)</f>
        <v>0</v>
      </c>
    </row>
    <row r="32" spans="1:7" s="44" customFormat="1" ht="13.5" customHeight="1" x14ac:dyDescent="0.2">
      <c r="B32" s="261" t="s">
        <v>197</v>
      </c>
      <c r="C32" s="45"/>
      <c r="D32" s="45"/>
      <c r="E32" s="45"/>
      <c r="F32" s="45"/>
      <c r="G32" s="45"/>
    </row>
    <row r="33" spans="1:8" x14ac:dyDescent="0.2">
      <c r="A33" s="89">
        <v>1</v>
      </c>
      <c r="B33" s="140" t="s">
        <v>104</v>
      </c>
      <c r="C33" s="80">
        <f t="shared" ref="C33:G37" si="1">IF($A33&gt;C$1,0,IF($A33=C$1,C19,B33+C19+C26))</f>
        <v>0</v>
      </c>
      <c r="D33" s="80">
        <f t="shared" si="1"/>
        <v>0</v>
      </c>
      <c r="E33" s="80">
        <f t="shared" si="1"/>
        <v>0</v>
      </c>
      <c r="F33" s="80">
        <f t="shared" si="1"/>
        <v>0</v>
      </c>
      <c r="G33" s="80">
        <f t="shared" si="1"/>
        <v>0</v>
      </c>
      <c r="H33" s="46"/>
    </row>
    <row r="34" spans="1:8" x14ac:dyDescent="0.2">
      <c r="A34" s="89">
        <v>2</v>
      </c>
      <c r="B34" s="140" t="s">
        <v>105</v>
      </c>
      <c r="C34" s="80">
        <f t="shared" si="1"/>
        <v>0</v>
      </c>
      <c r="D34" s="80">
        <f t="shared" si="1"/>
        <v>0</v>
      </c>
      <c r="E34" s="80">
        <f t="shared" si="1"/>
        <v>0</v>
      </c>
      <c r="F34" s="80">
        <f t="shared" si="1"/>
        <v>0</v>
      </c>
      <c r="G34" s="80">
        <f t="shared" si="1"/>
        <v>0</v>
      </c>
    </row>
    <row r="35" spans="1:8" x14ac:dyDescent="0.2">
      <c r="A35" s="89">
        <v>3</v>
      </c>
      <c r="B35" s="140" t="s">
        <v>106</v>
      </c>
      <c r="C35" s="80">
        <f t="shared" si="1"/>
        <v>0</v>
      </c>
      <c r="D35" s="80">
        <f t="shared" si="1"/>
        <v>0</v>
      </c>
      <c r="E35" s="80">
        <f t="shared" si="1"/>
        <v>0</v>
      </c>
      <c r="F35" s="80">
        <f t="shared" si="1"/>
        <v>0</v>
      </c>
      <c r="G35" s="80">
        <f t="shared" si="1"/>
        <v>0</v>
      </c>
    </row>
    <row r="36" spans="1:8" x14ac:dyDescent="0.2">
      <c r="A36" s="89">
        <v>4</v>
      </c>
      <c r="B36" s="140" t="s">
        <v>107</v>
      </c>
      <c r="C36" s="80">
        <f t="shared" si="1"/>
        <v>0</v>
      </c>
      <c r="D36" s="80">
        <f t="shared" si="1"/>
        <v>0</v>
      </c>
      <c r="E36" s="80">
        <f t="shared" si="1"/>
        <v>0</v>
      </c>
      <c r="F36" s="80">
        <f t="shared" si="1"/>
        <v>0</v>
      </c>
      <c r="G36" s="80">
        <f t="shared" si="1"/>
        <v>0</v>
      </c>
    </row>
    <row r="37" spans="1:8" x14ac:dyDescent="0.2">
      <c r="A37" s="89">
        <v>5</v>
      </c>
      <c r="B37" s="140" t="s">
        <v>108</v>
      </c>
      <c r="C37" s="80">
        <f t="shared" si="1"/>
        <v>0</v>
      </c>
      <c r="D37" s="80">
        <f t="shared" si="1"/>
        <v>0</v>
      </c>
      <c r="E37" s="80">
        <f t="shared" si="1"/>
        <v>0</v>
      </c>
      <c r="F37" s="80">
        <f t="shared" si="1"/>
        <v>0</v>
      </c>
      <c r="G37" s="80">
        <f t="shared" si="1"/>
        <v>0</v>
      </c>
    </row>
    <row r="38" spans="1:8" x14ac:dyDescent="0.2">
      <c r="B38" s="89" t="s">
        <v>199</v>
      </c>
      <c r="C38" s="80">
        <f>SUM(C33:C37)</f>
        <v>0</v>
      </c>
      <c r="D38" s="80">
        <f>SUM(D33:D37)</f>
        <v>0</v>
      </c>
      <c r="E38" s="80">
        <f>SUM(E33:E37)</f>
        <v>0</v>
      </c>
      <c r="F38" s="80">
        <f>SUM(F33:F37)</f>
        <v>0</v>
      </c>
      <c r="G38" s="80">
        <f>SUM(G33:G37)</f>
        <v>0</v>
      </c>
    </row>
  </sheetData>
  <sheetProtection password="DE9F" sheet="1"/>
  <phoneticPr fontId="0" type="noConversion"/>
  <printOptions horizontalCentered="1" verticalCentered="1" gridLines="1"/>
  <pageMargins left="0.19685039370078741" right="0.19685039370078741" top="0.98425196850393704" bottom="0.39370078740157483" header="0.59055118110236227" footer="0.51181102362204722"/>
  <pageSetup scale="85" orientation="landscape" horizontalDpi="300" verticalDpi="0" copies="0" r:id="rId1"/>
  <headerFooter alignWithMargins="0">
    <oddHeader>&amp;C&amp;"Arial,Negrita"&amp;14MODELAJE FINANCIERO&amp;12MODELO ANAUAL INVERSIONES&amp;"Arial,Normal"&amp;10</oddHeader>
    <oddFooter>&amp;L&amp;"Arial,Negrita"&amp;8&amp;F&amp;C&amp;"Arial,Negrita"&amp;8Página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 enableFormatConditionsCalculation="0">
    <tabColor indexed="30"/>
  </sheetPr>
  <dimension ref="A1:H38"/>
  <sheetViews>
    <sheetView showGridLines="0" workbookViewId="0">
      <pane xSplit="2" ySplit="4" topLeftCell="C5" activePane="bottomRight" state="frozen"/>
      <selection activeCell="F35" sqref="F35"/>
      <selection pane="topRight" activeCell="F35" sqref="F35"/>
      <selection pane="bottomLeft" activeCell="F35" sqref="F35"/>
      <selection pane="bottomRight" activeCell="F35" sqref="F35"/>
    </sheetView>
  </sheetViews>
  <sheetFormatPr baseColWidth="10" defaultRowHeight="12.75" x14ac:dyDescent="0.2"/>
  <cols>
    <col min="1" max="1" width="2.7109375" style="28" customWidth="1"/>
    <col min="2" max="2" width="35.42578125" style="1" customWidth="1"/>
    <col min="3" max="4" width="19.28515625" style="1" customWidth="1"/>
    <col min="5" max="7" width="18.28515625" style="1" customWidth="1"/>
    <col min="8" max="8" width="15.28515625" style="28" customWidth="1"/>
    <col min="9" max="16384" width="11.42578125" style="28"/>
  </cols>
  <sheetData>
    <row r="1" spans="1:7" x14ac:dyDescent="0.2">
      <c r="B1" s="28"/>
      <c r="C1" s="263">
        <v>1</v>
      </c>
      <c r="D1" s="263">
        <v>2</v>
      </c>
      <c r="E1" s="263">
        <v>3</v>
      </c>
      <c r="F1" s="263">
        <v>4</v>
      </c>
      <c r="G1" s="263">
        <v>5</v>
      </c>
    </row>
    <row r="2" spans="1:7" x14ac:dyDescent="0.2">
      <c r="B2" s="259" t="s">
        <v>103</v>
      </c>
      <c r="C2" s="28"/>
      <c r="D2" s="28"/>
      <c r="E2" s="28"/>
      <c r="F2" s="28"/>
      <c r="G2" s="28"/>
    </row>
    <row r="3" spans="1:7" x14ac:dyDescent="0.2">
      <c r="B3" s="262" t="s">
        <v>203</v>
      </c>
      <c r="C3" s="257">
        <f>Proyecciones!F155</f>
        <v>0</v>
      </c>
      <c r="D3" s="72">
        <f>Proyecciones!G155</f>
        <v>0</v>
      </c>
      <c r="E3" s="72">
        <f>Proyecciones!H155</f>
        <v>0</v>
      </c>
      <c r="F3" s="72">
        <f>Proyecciones!I155</f>
        <v>0</v>
      </c>
      <c r="G3" s="72">
        <f>Proyecciones!J155</f>
        <v>0</v>
      </c>
    </row>
    <row r="4" spans="1:7" s="31" customFormat="1" x14ac:dyDescent="0.2">
      <c r="B4" s="139" t="s">
        <v>14</v>
      </c>
      <c r="C4" s="43"/>
      <c r="D4" s="43"/>
      <c r="E4" s="43"/>
      <c r="F4" s="43"/>
      <c r="G4" s="43"/>
    </row>
    <row r="5" spans="1:7" x14ac:dyDescent="0.2">
      <c r="A5" s="256">
        <v>1</v>
      </c>
      <c r="B5" s="140" t="s">
        <v>104</v>
      </c>
      <c r="C5" s="108">
        <f>IF($A5&gt;C$1,0,IF($A5=C$1,C$3*Proyecciones!F$7,B12*Proyecciones!F$7))</f>
        <v>0</v>
      </c>
      <c r="D5" s="76">
        <f>IF($A5&gt;D$1,0,IF($A5=D$1,D$3*Proyecciones!G$7,C12*Proyecciones!G$7))</f>
        <v>0</v>
      </c>
      <c r="E5" s="76">
        <f>IF($A5&gt;E$1,0,IF($A5=E$1,E$3*Proyecciones!H$7,D12*Proyecciones!H$7))</f>
        <v>0</v>
      </c>
      <c r="F5" s="76">
        <f>IF($A5&gt;F$1,0,IF($A5=F$1,F$3*Proyecciones!I$7,E12*Proyecciones!I$7))</f>
        <v>0</v>
      </c>
      <c r="G5" s="76">
        <f>IF($A5&gt;G$1,0,IF($A5=G$1,G$3*Proyecciones!J$7,F12*Proyecciones!J$7))</f>
        <v>0</v>
      </c>
    </row>
    <row r="6" spans="1:7" x14ac:dyDescent="0.2">
      <c r="A6" s="256">
        <v>2</v>
      </c>
      <c r="B6" s="140" t="s">
        <v>105</v>
      </c>
      <c r="C6" s="108">
        <f>IF($A6&gt;C$1,0,IF($A6=C$1,C$3*Proyecciones!F$7,B13*Proyecciones!F$7))</f>
        <v>0</v>
      </c>
      <c r="D6" s="76">
        <f>IF($A6&gt;D$1,0,IF($A6=D$1,D$3*Proyecciones!G$7,C13*Proyecciones!G$7))</f>
        <v>0</v>
      </c>
      <c r="E6" s="76">
        <f>IF($A6&gt;E$1,0,IF($A6=E$1,E$3*Proyecciones!H$7,D13*Proyecciones!H$7))</f>
        <v>0</v>
      </c>
      <c r="F6" s="76">
        <f>IF($A6&gt;F$1,0,IF($A6=F$1,F$3*Proyecciones!I$7,E13*Proyecciones!I$7))</f>
        <v>0</v>
      </c>
      <c r="G6" s="76">
        <f>IF($A6&gt;G$1,0,IF($A6=G$1,G$3*Proyecciones!J$7,F13*Proyecciones!J$7))</f>
        <v>0</v>
      </c>
    </row>
    <row r="7" spans="1:7" x14ac:dyDescent="0.2">
      <c r="A7" s="256">
        <v>3</v>
      </c>
      <c r="B7" s="140" t="s">
        <v>106</v>
      </c>
      <c r="C7" s="108">
        <f>IF($A7&gt;C$1,0,IF($A7=C$1,C$3*Proyecciones!F$7,B14*Proyecciones!F$7))</f>
        <v>0</v>
      </c>
      <c r="D7" s="76">
        <f>IF($A7&gt;D$1,0,IF($A7=D$1,D$3*Proyecciones!G$7,C14*Proyecciones!G$7))</f>
        <v>0</v>
      </c>
      <c r="E7" s="76">
        <f>IF($A7&gt;E$1,0,IF($A7=E$1,E$3*Proyecciones!H$7,D14*Proyecciones!H$7))</f>
        <v>0</v>
      </c>
      <c r="F7" s="76">
        <f>IF($A7&gt;F$1,0,IF($A7=F$1,F$3*Proyecciones!I$7,E14*Proyecciones!I$7))</f>
        <v>0</v>
      </c>
      <c r="G7" s="76">
        <f>IF($A7&gt;G$1,0,IF($A7=G$1,G$3*Proyecciones!J$7,F14*Proyecciones!J$7))</f>
        <v>0</v>
      </c>
    </row>
    <row r="8" spans="1:7" x14ac:dyDescent="0.2">
      <c r="A8" s="256">
        <v>4</v>
      </c>
      <c r="B8" s="140" t="s">
        <v>107</v>
      </c>
      <c r="C8" s="108">
        <f>IF($A8&gt;C$1,0,IF($A8=C$1,C$3*Proyecciones!F$7,B15*Proyecciones!F$7))</f>
        <v>0</v>
      </c>
      <c r="D8" s="76">
        <f>IF($A8&gt;D$1,0,IF($A8=D$1,D$3*Proyecciones!G$7,C15*Proyecciones!G$7))</f>
        <v>0</v>
      </c>
      <c r="E8" s="76">
        <f>IF($A8&gt;E$1,0,IF($A8=E$1,E$3*Proyecciones!H$7,D15*Proyecciones!H$7))</f>
        <v>0</v>
      </c>
      <c r="F8" s="76">
        <f>IF($A8&gt;F$1,0,IF($A8=F$1,F$3*Proyecciones!I$7,E15*Proyecciones!I$7))</f>
        <v>0</v>
      </c>
      <c r="G8" s="76">
        <f>IF($A8&gt;G$1,0,IF($A8=G$1,G$3*Proyecciones!J$7,F15*Proyecciones!J$7))</f>
        <v>0</v>
      </c>
    </row>
    <row r="9" spans="1:7" x14ac:dyDescent="0.2">
      <c r="A9" s="256">
        <v>5</v>
      </c>
      <c r="B9" s="140" t="s">
        <v>108</v>
      </c>
      <c r="C9" s="108">
        <f>IF($A9&gt;C$1,0,IF($A9=C$1,C$3*Proyecciones!F$7,B16*Proyecciones!F$7))</f>
        <v>0</v>
      </c>
      <c r="D9" s="76">
        <f>IF($A9&gt;D$1,0,IF($A9=D$1,D$3*Proyecciones!G$7,C16*Proyecciones!G$7))</f>
        <v>0</v>
      </c>
      <c r="E9" s="76">
        <f>IF($A9&gt;E$1,0,IF($A9=E$1,E$3*Proyecciones!H$7,D16*Proyecciones!H$7))</f>
        <v>0</v>
      </c>
      <c r="F9" s="76">
        <f>IF($A9&gt;F$1,0,IF($A9=F$1,F$3*Proyecciones!I$7,E16*Proyecciones!I$7))</f>
        <v>0</v>
      </c>
      <c r="G9" s="76">
        <f>IF($A9&gt;G$1,0,IF($A9=G$1,G$3*Proyecciones!J$7,F16*Proyecciones!J$7))</f>
        <v>0</v>
      </c>
    </row>
    <row r="10" spans="1:7" x14ac:dyDescent="0.2">
      <c r="B10" s="89" t="s">
        <v>109</v>
      </c>
      <c r="C10" s="108">
        <f>SUM(C5:C9)</f>
        <v>0</v>
      </c>
      <c r="D10" s="76">
        <f>SUM(D5:D9)</f>
        <v>0</v>
      </c>
      <c r="E10" s="76">
        <f>SUM(E5:E9)</f>
        <v>0</v>
      </c>
      <c r="F10" s="76">
        <f>SUM(F5:F9)</f>
        <v>0</v>
      </c>
      <c r="G10" s="76">
        <f>SUM(G5:G9)</f>
        <v>0</v>
      </c>
    </row>
    <row r="11" spans="1:7" s="44" customFormat="1" x14ac:dyDescent="0.2">
      <c r="B11" s="260" t="s">
        <v>110</v>
      </c>
      <c r="C11" s="45"/>
      <c r="D11" s="45"/>
      <c r="E11" s="45"/>
      <c r="F11" s="45"/>
      <c r="G11" s="45"/>
    </row>
    <row r="12" spans="1:7" x14ac:dyDescent="0.2">
      <c r="A12" s="89">
        <v>1</v>
      </c>
      <c r="B12" s="140" t="s">
        <v>104</v>
      </c>
      <c r="C12" s="76">
        <f t="shared" ref="C12:G16" si="0">IF($A12&gt;C$1,0,IF($A12=C$1,C$3+C5,B12+C5))</f>
        <v>0</v>
      </c>
      <c r="D12" s="76">
        <f t="shared" si="0"/>
        <v>0</v>
      </c>
      <c r="E12" s="76">
        <f t="shared" si="0"/>
        <v>0</v>
      </c>
      <c r="F12" s="76">
        <f t="shared" si="0"/>
        <v>0</v>
      </c>
      <c r="G12" s="76">
        <f t="shared" si="0"/>
        <v>0</v>
      </c>
    </row>
    <row r="13" spans="1:7" x14ac:dyDescent="0.2">
      <c r="A13" s="89">
        <v>2</v>
      </c>
      <c r="B13" s="140" t="s">
        <v>105</v>
      </c>
      <c r="C13" s="76">
        <f t="shared" si="0"/>
        <v>0</v>
      </c>
      <c r="D13" s="76">
        <f t="shared" si="0"/>
        <v>0</v>
      </c>
      <c r="E13" s="76">
        <f t="shared" si="0"/>
        <v>0</v>
      </c>
      <c r="F13" s="76">
        <f t="shared" si="0"/>
        <v>0</v>
      </c>
      <c r="G13" s="76">
        <f t="shared" si="0"/>
        <v>0</v>
      </c>
    </row>
    <row r="14" spans="1:7" x14ac:dyDescent="0.2">
      <c r="A14" s="89">
        <v>3</v>
      </c>
      <c r="B14" s="140" t="s">
        <v>106</v>
      </c>
      <c r="C14" s="76">
        <f t="shared" si="0"/>
        <v>0</v>
      </c>
      <c r="D14" s="76">
        <f t="shared" si="0"/>
        <v>0</v>
      </c>
      <c r="E14" s="76">
        <f t="shared" si="0"/>
        <v>0</v>
      </c>
      <c r="F14" s="76">
        <f t="shared" si="0"/>
        <v>0</v>
      </c>
      <c r="G14" s="76">
        <f t="shared" si="0"/>
        <v>0</v>
      </c>
    </row>
    <row r="15" spans="1:7" x14ac:dyDescent="0.2">
      <c r="A15" s="89">
        <v>4</v>
      </c>
      <c r="B15" s="140" t="s">
        <v>107</v>
      </c>
      <c r="C15" s="76">
        <f t="shared" si="0"/>
        <v>0</v>
      </c>
      <c r="D15" s="76">
        <f t="shared" si="0"/>
        <v>0</v>
      </c>
      <c r="E15" s="76">
        <f t="shared" si="0"/>
        <v>0</v>
      </c>
      <c r="F15" s="76">
        <f t="shared" si="0"/>
        <v>0</v>
      </c>
      <c r="G15" s="76">
        <f t="shared" si="0"/>
        <v>0</v>
      </c>
    </row>
    <row r="16" spans="1:7" x14ac:dyDescent="0.2">
      <c r="A16" s="89">
        <v>5</v>
      </c>
      <c r="B16" s="140" t="s">
        <v>108</v>
      </c>
      <c r="C16" s="76">
        <f t="shared" si="0"/>
        <v>0</v>
      </c>
      <c r="D16" s="76">
        <f t="shared" si="0"/>
        <v>0</v>
      </c>
      <c r="E16" s="76">
        <f t="shared" si="0"/>
        <v>0</v>
      </c>
      <c r="F16" s="76">
        <f t="shared" si="0"/>
        <v>0</v>
      </c>
      <c r="G16" s="76">
        <f t="shared" si="0"/>
        <v>0</v>
      </c>
    </row>
    <row r="17" spans="1:7" x14ac:dyDescent="0.2">
      <c r="B17" s="89" t="s">
        <v>111</v>
      </c>
      <c r="C17" s="80">
        <f>SUM(C12:C16)</f>
        <v>0</v>
      </c>
      <c r="D17" s="80">
        <f>SUM(D12:D16)</f>
        <v>0</v>
      </c>
      <c r="E17" s="80">
        <f>SUM(E12:E16)</f>
        <v>0</v>
      </c>
      <c r="F17" s="80">
        <f>SUM(F12:F16)</f>
        <v>0</v>
      </c>
      <c r="G17" s="80">
        <f>SUM(G12:G16)</f>
        <v>0</v>
      </c>
    </row>
    <row r="18" spans="1:7" s="44" customFormat="1" ht="13.5" customHeight="1" x14ac:dyDescent="0.2">
      <c r="B18" s="261" t="s">
        <v>194</v>
      </c>
      <c r="C18" s="45"/>
      <c r="D18" s="45"/>
      <c r="E18" s="45"/>
      <c r="F18" s="45"/>
      <c r="G18" s="45"/>
    </row>
    <row r="19" spans="1:7" x14ac:dyDescent="0.2">
      <c r="A19" s="89">
        <v>1</v>
      </c>
      <c r="B19" s="140" t="s">
        <v>104</v>
      </c>
      <c r="C19" s="76">
        <f>IF(OR($A19&gt;C$1,Bases!$D$28+$A19-1&lt;C$1),0,C12/Bases!$D$28)</f>
        <v>0</v>
      </c>
      <c r="D19" s="76">
        <f>IF(OR($A19&gt;D$1,Bases!$D$28+$A19-1&lt;D$1),0,D12/Bases!$D$28)</f>
        <v>0</v>
      </c>
      <c r="E19" s="76">
        <f>IF(OR($A19&gt;E$1,Bases!$D$28+$A19-1&lt;E$1),0,E12/Bases!$D$28)</f>
        <v>0</v>
      </c>
      <c r="F19" s="76">
        <f>IF(OR($A19&gt;F$1,Bases!$D$28+$A19-1&lt;F$1),0,F12/Bases!$D$28)</f>
        <v>0</v>
      </c>
      <c r="G19" s="76">
        <f>IF(OR($A19&gt;G$1,Bases!$D$28+$A19-1&lt;G$1),0,G12/Bases!$D$28)</f>
        <v>0</v>
      </c>
    </row>
    <row r="20" spans="1:7" x14ac:dyDescent="0.2">
      <c r="A20" s="89">
        <v>2</v>
      </c>
      <c r="B20" s="140" t="s">
        <v>105</v>
      </c>
      <c r="C20" s="76">
        <f>IF(OR($A20&gt;C$1,Bases!$D$28+$A20-1&lt;C$1),0,C13/Bases!$D$28)</f>
        <v>0</v>
      </c>
      <c r="D20" s="76">
        <f>IF(OR($A20&gt;D$1,Bases!$D$28+$A20-1&lt;D$1),0,D13/Bases!$D$28)</f>
        <v>0</v>
      </c>
      <c r="E20" s="76">
        <f>IF(OR($A20&gt;E$1,Bases!$D$28+$A20-1&lt;E$1),0,E13/Bases!$D$28)</f>
        <v>0</v>
      </c>
      <c r="F20" s="76">
        <f>IF(OR($A20&gt;F$1,Bases!$D$28+$A20-1&lt;F$1),0,F13/Bases!$D$28)</f>
        <v>0</v>
      </c>
      <c r="G20" s="76">
        <f>IF(OR($A20&gt;G$1,Bases!$D$28+$A20-1&lt;G$1),0,G13/Bases!$D$28)</f>
        <v>0</v>
      </c>
    </row>
    <row r="21" spans="1:7" x14ac:dyDescent="0.2">
      <c r="A21" s="89">
        <v>3</v>
      </c>
      <c r="B21" s="140" t="s">
        <v>106</v>
      </c>
      <c r="C21" s="76">
        <f>IF(OR($A21&gt;C$1,Bases!$D$28+$A21-1&lt;C$1),0,C14/Bases!$D$28)</f>
        <v>0</v>
      </c>
      <c r="D21" s="76">
        <f>IF(OR($A21&gt;D$1,Bases!$D$28+$A21-1&lt;D$1),0,D14/Bases!$D$28)</f>
        <v>0</v>
      </c>
      <c r="E21" s="76">
        <f>IF(OR($A21&gt;E$1,Bases!$D$28+$A21-1&lt;E$1),0,E14/Bases!$D$28)</f>
        <v>0</v>
      </c>
      <c r="F21" s="76">
        <f>IF(OR($A21&gt;F$1,Bases!$D$28+$A21-1&lt;F$1),0,F14/Bases!$D$28)</f>
        <v>0</v>
      </c>
      <c r="G21" s="76">
        <f>IF(OR($A21&gt;G$1,Bases!$D$28+$A21-1&lt;G$1),0,G14/Bases!$D$28)</f>
        <v>0</v>
      </c>
    </row>
    <row r="22" spans="1:7" x14ac:dyDescent="0.2">
      <c r="A22" s="89">
        <v>4</v>
      </c>
      <c r="B22" s="140" t="s">
        <v>107</v>
      </c>
      <c r="C22" s="76">
        <f>IF(OR($A22&gt;C$1,Bases!$D$28+$A22-1&lt;C$1),0,C15/Bases!$D$28)</f>
        <v>0</v>
      </c>
      <c r="D22" s="76">
        <f>IF(OR($A22&gt;D$1,Bases!$D$28+$A22-1&lt;D$1),0,D15/Bases!$D$28)</f>
        <v>0</v>
      </c>
      <c r="E22" s="76">
        <f>IF(OR($A22&gt;E$1,Bases!$D$28+$A22-1&lt;E$1),0,E15/Bases!$D$28)</f>
        <v>0</v>
      </c>
      <c r="F22" s="76">
        <f>IF(OR($A22&gt;F$1,Bases!$D$28+$A22-1&lt;F$1),0,F15/Bases!$D$28)</f>
        <v>0</v>
      </c>
      <c r="G22" s="76">
        <f>IF(OR($A22&gt;G$1,Bases!$D$28+$A22-1&lt;G$1),0,G15/Bases!$D$28)</f>
        <v>0</v>
      </c>
    </row>
    <row r="23" spans="1:7" x14ac:dyDescent="0.2">
      <c r="A23" s="89">
        <v>5</v>
      </c>
      <c r="B23" s="140" t="s">
        <v>108</v>
      </c>
      <c r="C23" s="76">
        <f>IF(OR($A23&gt;C$1,Bases!$D$28+$A23-1&lt;C$1),0,C16/Bases!$D$28)</f>
        <v>0</v>
      </c>
      <c r="D23" s="76">
        <f>IF(OR($A23&gt;D$1,Bases!$D$28+$A23-1&lt;D$1),0,D16/Bases!$D$28)</f>
        <v>0</v>
      </c>
      <c r="E23" s="76">
        <f>IF(OR($A23&gt;E$1,Bases!$D$28+$A23-1&lt;E$1),0,E16/Bases!$D$28)</f>
        <v>0</v>
      </c>
      <c r="F23" s="76">
        <f>IF(OR($A23&gt;F$1,Bases!$D$28+$A23-1&lt;F$1),0,F16/Bases!$D$28)</f>
        <v>0</v>
      </c>
      <c r="G23" s="76">
        <f>IF(OR($A23&gt;G$1,Bases!$D$28+$A23-1&lt;G$1),0,G16/Bases!$D$28)</f>
        <v>0</v>
      </c>
    </row>
    <row r="24" spans="1:7" x14ac:dyDescent="0.2">
      <c r="B24" s="89" t="s">
        <v>201</v>
      </c>
      <c r="C24" s="80">
        <f>SUM(C19:C23)</f>
        <v>0</v>
      </c>
      <c r="D24" s="80">
        <f>SUM(D19:D23)</f>
        <v>0</v>
      </c>
      <c r="E24" s="80">
        <f>SUM(E19:E23)</f>
        <v>0</v>
      </c>
      <c r="F24" s="80">
        <f>SUM(F19:F23)</f>
        <v>0</v>
      </c>
      <c r="G24" s="80">
        <f>SUM(G19:G23)</f>
        <v>0</v>
      </c>
    </row>
    <row r="25" spans="1:7" s="44" customFormat="1" ht="13.5" customHeight="1" x14ac:dyDescent="0.2">
      <c r="B25" s="261" t="s">
        <v>196</v>
      </c>
      <c r="C25" s="45"/>
      <c r="D25" s="45"/>
      <c r="E25" s="45"/>
      <c r="F25" s="45"/>
      <c r="G25" s="45"/>
    </row>
    <row r="26" spans="1:7" x14ac:dyDescent="0.2">
      <c r="A26" s="89">
        <v>1</v>
      </c>
      <c r="B26" s="112" t="s">
        <v>104</v>
      </c>
      <c r="C26" s="76">
        <f>IF($A26&gt;=C$1,0,B33*Proyecciones!F$7)</f>
        <v>0</v>
      </c>
      <c r="D26" s="76">
        <f>IF($A26&gt;=D$1,0,C33*Proyecciones!G$7)</f>
        <v>0</v>
      </c>
      <c r="E26" s="76">
        <f>IF($A26&gt;=E$1,0,D33*Proyecciones!H$7)</f>
        <v>0</v>
      </c>
      <c r="F26" s="76">
        <f>IF($A26&gt;=F$1,0,E33*Proyecciones!I$7)</f>
        <v>0</v>
      </c>
      <c r="G26" s="76">
        <f>IF($A26&gt;=G$1,0,F33*Proyecciones!J$7)</f>
        <v>0</v>
      </c>
    </row>
    <row r="27" spans="1:7" x14ac:dyDescent="0.2">
      <c r="A27" s="89">
        <v>2</v>
      </c>
      <c r="B27" s="112" t="s">
        <v>105</v>
      </c>
      <c r="C27" s="76">
        <f>IF($A27&gt;=C$1,0,B34*Proyecciones!F$7)</f>
        <v>0</v>
      </c>
      <c r="D27" s="76">
        <f>IF($A27&gt;=D$1,0,C34*Proyecciones!G$7)</f>
        <v>0</v>
      </c>
      <c r="E27" s="76">
        <f>IF($A27&gt;=E$1,0,D34*Proyecciones!H$7)</f>
        <v>0</v>
      </c>
      <c r="F27" s="76">
        <f>IF($A27&gt;=F$1,0,E34*Proyecciones!I$7)</f>
        <v>0</v>
      </c>
      <c r="G27" s="76">
        <f>IF($A27&gt;=G$1,0,F34*Proyecciones!J$7)</f>
        <v>0</v>
      </c>
    </row>
    <row r="28" spans="1:7" x14ac:dyDescent="0.2">
      <c r="A28" s="89">
        <v>3</v>
      </c>
      <c r="B28" s="112" t="s">
        <v>106</v>
      </c>
      <c r="C28" s="76">
        <f>IF($A28&gt;=C$1,0,B35*Proyecciones!F$7)</f>
        <v>0</v>
      </c>
      <c r="D28" s="76">
        <f>IF($A28&gt;=D$1,0,C35*Proyecciones!G$7)</f>
        <v>0</v>
      </c>
      <c r="E28" s="76">
        <f>IF($A28&gt;=E$1,0,D35*Proyecciones!H$7)</f>
        <v>0</v>
      </c>
      <c r="F28" s="76">
        <f>IF($A28&gt;=F$1,0,E35*Proyecciones!I$7)</f>
        <v>0</v>
      </c>
      <c r="G28" s="76">
        <f>IF($A28&gt;=G$1,0,F35*Proyecciones!J$7)</f>
        <v>0</v>
      </c>
    </row>
    <row r="29" spans="1:7" x14ac:dyDescent="0.2">
      <c r="A29" s="89">
        <v>4</v>
      </c>
      <c r="B29" s="112" t="s">
        <v>107</v>
      </c>
      <c r="C29" s="76">
        <f>IF($A29&gt;=C$1,0,B36*Proyecciones!F$7)</f>
        <v>0</v>
      </c>
      <c r="D29" s="76">
        <f>IF($A29&gt;=D$1,0,C36*Proyecciones!G$7)</f>
        <v>0</v>
      </c>
      <c r="E29" s="76">
        <f>IF($A29&gt;=E$1,0,D36*Proyecciones!H$7)</f>
        <v>0</v>
      </c>
      <c r="F29" s="76">
        <f>IF($A29&gt;=F$1,0,E36*Proyecciones!I$7)</f>
        <v>0</v>
      </c>
      <c r="G29" s="76">
        <f>IF($A29&gt;=G$1,0,F36*Proyecciones!J$7)</f>
        <v>0</v>
      </c>
    </row>
    <row r="30" spans="1:7" x14ac:dyDescent="0.2">
      <c r="A30" s="89">
        <v>5</v>
      </c>
      <c r="B30" s="112" t="s">
        <v>108</v>
      </c>
      <c r="C30" s="76">
        <f>IF($A30&gt;=C$1,0,B37*Proyecciones!F$7)</f>
        <v>0</v>
      </c>
      <c r="D30" s="76">
        <f>IF($A30&gt;=D$1,0,C37*Proyecciones!G$7)</f>
        <v>0</v>
      </c>
      <c r="E30" s="76">
        <f>IF($A30&gt;=E$1,0,D37*Proyecciones!H$7)</f>
        <v>0</v>
      </c>
      <c r="F30" s="76">
        <f>IF($A30&gt;=F$1,0,E37*Proyecciones!I$7)</f>
        <v>0</v>
      </c>
      <c r="G30" s="76">
        <f>IF($A30&gt;=G$1,0,F37*Proyecciones!J$7)</f>
        <v>0</v>
      </c>
    </row>
    <row r="31" spans="1:7" x14ac:dyDescent="0.2">
      <c r="B31" s="255" t="s">
        <v>200</v>
      </c>
      <c r="C31" s="76">
        <f>SUM(C26:C30)</f>
        <v>0</v>
      </c>
      <c r="D31" s="76">
        <f>SUM(D26:D30)</f>
        <v>0</v>
      </c>
      <c r="E31" s="76">
        <f>SUM(E26:E30)</f>
        <v>0</v>
      </c>
      <c r="F31" s="76">
        <f>SUM(F26:F30)</f>
        <v>0</v>
      </c>
      <c r="G31" s="76">
        <f>SUM(G26:G30)</f>
        <v>0</v>
      </c>
    </row>
    <row r="32" spans="1:7" s="44" customFormat="1" ht="13.5" customHeight="1" x14ac:dyDescent="0.2">
      <c r="B32" s="261" t="s">
        <v>197</v>
      </c>
      <c r="C32" s="45"/>
      <c r="D32" s="45"/>
      <c r="E32" s="45"/>
      <c r="F32" s="45"/>
      <c r="G32" s="45"/>
    </row>
    <row r="33" spans="1:8" x14ac:dyDescent="0.2">
      <c r="A33" s="89">
        <v>1</v>
      </c>
      <c r="B33" s="140" t="s">
        <v>104</v>
      </c>
      <c r="C33" s="80">
        <f t="shared" ref="C33:G37" si="1">IF($A33&gt;C$1,0,IF($A33=C$1,C19,B33+C19+C26))</f>
        <v>0</v>
      </c>
      <c r="D33" s="80">
        <f t="shared" si="1"/>
        <v>0</v>
      </c>
      <c r="E33" s="80">
        <f t="shared" si="1"/>
        <v>0</v>
      </c>
      <c r="F33" s="80">
        <f t="shared" si="1"/>
        <v>0</v>
      </c>
      <c r="G33" s="80">
        <f t="shared" si="1"/>
        <v>0</v>
      </c>
      <c r="H33" s="46"/>
    </row>
    <row r="34" spans="1:8" x14ac:dyDescent="0.2">
      <c r="A34" s="89">
        <v>2</v>
      </c>
      <c r="B34" s="140" t="s">
        <v>105</v>
      </c>
      <c r="C34" s="80">
        <f t="shared" si="1"/>
        <v>0</v>
      </c>
      <c r="D34" s="80">
        <f t="shared" si="1"/>
        <v>0</v>
      </c>
      <c r="E34" s="80">
        <f t="shared" si="1"/>
        <v>0</v>
      </c>
      <c r="F34" s="80">
        <f t="shared" si="1"/>
        <v>0</v>
      </c>
      <c r="G34" s="80">
        <f t="shared" si="1"/>
        <v>0</v>
      </c>
    </row>
    <row r="35" spans="1:8" x14ac:dyDescent="0.2">
      <c r="A35" s="89">
        <v>3</v>
      </c>
      <c r="B35" s="140" t="s">
        <v>106</v>
      </c>
      <c r="C35" s="80">
        <f t="shared" si="1"/>
        <v>0</v>
      </c>
      <c r="D35" s="80">
        <f t="shared" si="1"/>
        <v>0</v>
      </c>
      <c r="E35" s="80">
        <f t="shared" si="1"/>
        <v>0</v>
      </c>
      <c r="F35" s="80">
        <f t="shared" si="1"/>
        <v>0</v>
      </c>
      <c r="G35" s="80">
        <f t="shared" si="1"/>
        <v>0</v>
      </c>
    </row>
    <row r="36" spans="1:8" x14ac:dyDescent="0.2">
      <c r="A36" s="89">
        <v>4</v>
      </c>
      <c r="B36" s="140" t="s">
        <v>107</v>
      </c>
      <c r="C36" s="80">
        <f t="shared" si="1"/>
        <v>0</v>
      </c>
      <c r="D36" s="80">
        <f t="shared" si="1"/>
        <v>0</v>
      </c>
      <c r="E36" s="80">
        <f t="shared" si="1"/>
        <v>0</v>
      </c>
      <c r="F36" s="80">
        <f t="shared" si="1"/>
        <v>0</v>
      </c>
      <c r="G36" s="80">
        <f t="shared" si="1"/>
        <v>0</v>
      </c>
    </row>
    <row r="37" spans="1:8" x14ac:dyDescent="0.2">
      <c r="A37" s="89">
        <v>5</v>
      </c>
      <c r="B37" s="140" t="s">
        <v>108</v>
      </c>
      <c r="C37" s="80">
        <f t="shared" si="1"/>
        <v>0</v>
      </c>
      <c r="D37" s="80">
        <f t="shared" si="1"/>
        <v>0</v>
      </c>
      <c r="E37" s="80">
        <f t="shared" si="1"/>
        <v>0</v>
      </c>
      <c r="F37" s="80">
        <f t="shared" si="1"/>
        <v>0</v>
      </c>
      <c r="G37" s="80">
        <f t="shared" si="1"/>
        <v>0</v>
      </c>
    </row>
    <row r="38" spans="1:8" x14ac:dyDescent="0.2">
      <c r="B38" s="89" t="s">
        <v>199</v>
      </c>
      <c r="C38" s="80">
        <f>SUM(C33:C37)</f>
        <v>0</v>
      </c>
      <c r="D38" s="80">
        <f>SUM(D33:D37)</f>
        <v>0</v>
      </c>
      <c r="E38" s="80">
        <f>SUM(E33:E37)</f>
        <v>0</v>
      </c>
      <c r="F38" s="80">
        <f>SUM(F33:F37)</f>
        <v>0</v>
      </c>
      <c r="G38" s="80">
        <f>SUM(G33:G37)</f>
        <v>0</v>
      </c>
    </row>
  </sheetData>
  <sheetProtection password="DE9F" sheet="1"/>
  <phoneticPr fontId="0" type="noConversion"/>
  <printOptions horizontalCentered="1" verticalCentered="1" gridLines="1"/>
  <pageMargins left="0.19685039370078741" right="0.19685039370078741" top="0.98425196850393704" bottom="0.39370078740157483" header="0.59055118110236227" footer="0.51181102362204722"/>
  <pageSetup scale="85" orientation="landscape" horizontalDpi="300" verticalDpi="0" copies="0" r:id="rId1"/>
  <headerFooter alignWithMargins="0">
    <oddHeader>&amp;C&amp;"Arial,Negrita"&amp;14MODELAJE FINANCIERO&amp;12MODELO ANAUAL INVERSIONES&amp;"Arial,Normal"&amp;10</oddHeader>
    <oddFooter>&amp;L&amp;"Arial,Negrita"&amp;8&amp;F&amp;C&amp;"Arial,Negrita"&amp;8Página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 enableFormatConditionsCalculation="0">
    <tabColor indexed="30"/>
  </sheetPr>
  <dimension ref="A1:I43"/>
  <sheetViews>
    <sheetView showGridLines="0" workbookViewId="0">
      <pane xSplit="2" ySplit="4" topLeftCell="C5" activePane="bottomRight" state="frozen"/>
      <selection activeCell="F35" sqref="F35"/>
      <selection pane="topRight" activeCell="F35" sqref="F35"/>
      <selection pane="bottomLeft" activeCell="F35" sqref="F35"/>
      <selection pane="bottomRight" activeCell="F35" sqref="F35"/>
    </sheetView>
  </sheetViews>
  <sheetFormatPr baseColWidth="10" defaultRowHeight="12.75" x14ac:dyDescent="0.2"/>
  <cols>
    <col min="1" max="1" width="2.7109375" style="28" customWidth="1"/>
    <col min="2" max="2" width="35.42578125" style="1" customWidth="1"/>
    <col min="3" max="5" width="19.28515625" style="1" customWidth="1"/>
    <col min="6" max="8" width="18.28515625" style="1" customWidth="1"/>
    <col min="9" max="9" width="15.28515625" style="28" customWidth="1"/>
    <col min="10" max="16384" width="11.42578125" style="28"/>
  </cols>
  <sheetData>
    <row r="1" spans="1:8" x14ac:dyDescent="0.2">
      <c r="B1" s="28"/>
      <c r="C1" s="263">
        <v>0</v>
      </c>
      <c r="D1" s="263">
        <v>1</v>
      </c>
      <c r="E1" s="263">
        <v>2</v>
      </c>
      <c r="F1" s="263">
        <v>3</v>
      </c>
      <c r="G1" s="263">
        <v>4</v>
      </c>
      <c r="H1" s="263">
        <v>5</v>
      </c>
    </row>
    <row r="2" spans="1:8" x14ac:dyDescent="0.2">
      <c r="B2" s="38" t="s">
        <v>238</v>
      </c>
      <c r="C2" s="28"/>
      <c r="D2" s="28"/>
      <c r="E2" s="28"/>
      <c r="F2" s="28"/>
      <c r="G2" s="28"/>
      <c r="H2" s="28"/>
    </row>
    <row r="3" spans="1:8" x14ac:dyDescent="0.2">
      <c r="B3" s="262" t="s">
        <v>203</v>
      </c>
      <c r="C3" s="72">
        <f>Proyecciones!E84</f>
        <v>0</v>
      </c>
      <c r="D3" s="72">
        <f>Proyecciones!F84</f>
        <v>0</v>
      </c>
      <c r="E3" s="72">
        <f>Proyecciones!G84</f>
        <v>0</v>
      </c>
      <c r="F3" s="72">
        <f>Proyecciones!H84</f>
        <v>0</v>
      </c>
      <c r="G3" s="72">
        <f>Proyecciones!I84</f>
        <v>0</v>
      </c>
      <c r="H3" s="72">
        <f>Proyecciones!J84</f>
        <v>0</v>
      </c>
    </row>
    <row r="4" spans="1:8" s="31" customFormat="1" x14ac:dyDescent="0.2">
      <c r="B4" s="41" t="s">
        <v>14</v>
      </c>
      <c r="C4" s="43"/>
      <c r="D4" s="43"/>
      <c r="E4" s="43"/>
      <c r="F4" s="43"/>
      <c r="G4" s="43"/>
      <c r="H4" s="43"/>
    </row>
    <row r="5" spans="1:8" s="31" customFormat="1" x14ac:dyDescent="0.2">
      <c r="A5" s="89">
        <v>0</v>
      </c>
      <c r="B5" s="140" t="s">
        <v>230</v>
      </c>
      <c r="C5" s="76">
        <f>IF($A5&gt;C$1,0,IF($A5=C$1,C$3*Proyecciones!E$7,B13*Proyecciones!E$7))</f>
        <v>0</v>
      </c>
      <c r="D5" s="76">
        <f>IF($A5&gt;D$1,0,IF($A5=D$1,D$3*Proyecciones!F$7,C13*Proyecciones!F$7))</f>
        <v>0</v>
      </c>
      <c r="E5" s="76">
        <f>IF($A5&gt;E$1,0,IF($A5=E$1,E$3*Proyecciones!G$7,D13*Proyecciones!G$7))</f>
        <v>0</v>
      </c>
      <c r="F5" s="76">
        <f>IF($A5&gt;F$1,0,IF($A5=F$1,F$3*Proyecciones!H$7,E13*Proyecciones!H$7))</f>
        <v>0</v>
      </c>
      <c r="G5" s="76">
        <f>IF($A5&gt;G$1,0,IF($A5=G$1,G$3*Proyecciones!I$7,F13*Proyecciones!I$7))</f>
        <v>0</v>
      </c>
      <c r="H5" s="76">
        <f>IF($A5&gt;H$1,0,IF($A5=H$1,H$3*Proyecciones!J$7,G13*Proyecciones!J$7))</f>
        <v>0</v>
      </c>
    </row>
    <row r="6" spans="1:8" x14ac:dyDescent="0.2">
      <c r="A6" s="89">
        <v>1</v>
      </c>
      <c r="B6" s="140" t="s">
        <v>104</v>
      </c>
      <c r="C6" s="76">
        <f>IF($A6&gt;C$1,0,IF($A6=C$1,C$3*Proyecciones!E$7,B14*Proyecciones!E$7))</f>
        <v>0</v>
      </c>
      <c r="D6" s="76">
        <f>IF($A6&gt;D$1,0,IF($A6=D$1,D$3*Proyecciones!F$7,C14*Proyecciones!F$7))</f>
        <v>0</v>
      </c>
      <c r="E6" s="76">
        <f>IF($A6&gt;E$1,0,IF($A6=E$1,E$3*Proyecciones!G$7,D14*Proyecciones!G$7))</f>
        <v>0</v>
      </c>
      <c r="F6" s="76">
        <f>IF($A6&gt;F$1,0,IF($A6=F$1,F$3*Proyecciones!H$7,E14*Proyecciones!H$7))</f>
        <v>0</v>
      </c>
      <c r="G6" s="76">
        <f>IF($A6&gt;G$1,0,IF($A6=G$1,G$3*Proyecciones!I$7,F14*Proyecciones!I$7))</f>
        <v>0</v>
      </c>
      <c r="H6" s="76">
        <f>IF($A6&gt;H$1,0,IF($A6=H$1,H$3*Proyecciones!J$7,G14*Proyecciones!J$7))</f>
        <v>0</v>
      </c>
    </row>
    <row r="7" spans="1:8" x14ac:dyDescent="0.2">
      <c r="A7" s="89">
        <v>2</v>
      </c>
      <c r="B7" s="140" t="s">
        <v>105</v>
      </c>
      <c r="C7" s="76">
        <f>IF($A7&gt;C$1,0,IF($A7=C$1,C$3*Proyecciones!E$7,B15*Proyecciones!E$7))</f>
        <v>0</v>
      </c>
      <c r="D7" s="76">
        <f>IF($A7&gt;D$1,0,IF($A7=D$1,D$3*Proyecciones!F$7,C15*Proyecciones!F$7))</f>
        <v>0</v>
      </c>
      <c r="E7" s="76">
        <f>IF($A7&gt;E$1,0,IF($A7=E$1,E$3*Proyecciones!G$7,D15*Proyecciones!G$7))</f>
        <v>0</v>
      </c>
      <c r="F7" s="76">
        <f>IF($A7&gt;F$1,0,IF($A7=F$1,F$3*Proyecciones!H$7,E15*Proyecciones!H$7))</f>
        <v>0</v>
      </c>
      <c r="G7" s="76">
        <f>IF($A7&gt;G$1,0,IF($A7=G$1,G$3*Proyecciones!I$7,F15*Proyecciones!I$7))</f>
        <v>0</v>
      </c>
      <c r="H7" s="76">
        <f>IF($A7&gt;H$1,0,IF($A7=H$1,H$3*Proyecciones!J$7,G15*Proyecciones!J$7))</f>
        <v>0</v>
      </c>
    </row>
    <row r="8" spans="1:8" x14ac:dyDescent="0.2">
      <c r="A8" s="89">
        <v>3</v>
      </c>
      <c r="B8" s="140" t="s">
        <v>106</v>
      </c>
      <c r="C8" s="76">
        <f>IF($A8&gt;C$1,0,IF($A8=C$1,C$3*Proyecciones!E$7,B16*Proyecciones!E$7))</f>
        <v>0</v>
      </c>
      <c r="D8" s="76">
        <f>IF($A8&gt;D$1,0,IF($A8=D$1,D$3*Proyecciones!F$7,C16*Proyecciones!F$7))</f>
        <v>0</v>
      </c>
      <c r="E8" s="76">
        <f>IF($A8&gt;E$1,0,IF($A8=E$1,E$3*Proyecciones!G$7,D16*Proyecciones!G$7))</f>
        <v>0</v>
      </c>
      <c r="F8" s="76">
        <f>IF($A8&gt;F$1,0,IF($A8=F$1,F$3*Proyecciones!H$7,E16*Proyecciones!H$7))</f>
        <v>0</v>
      </c>
      <c r="G8" s="76">
        <f>IF($A8&gt;G$1,0,IF($A8=G$1,G$3*Proyecciones!I$7,F16*Proyecciones!I$7))</f>
        <v>0</v>
      </c>
      <c r="H8" s="76">
        <f>IF($A8&gt;H$1,0,IF($A8=H$1,H$3*Proyecciones!J$7,G16*Proyecciones!J$7))</f>
        <v>0</v>
      </c>
    </row>
    <row r="9" spans="1:8" x14ac:dyDescent="0.2">
      <c r="A9" s="89">
        <v>4</v>
      </c>
      <c r="B9" s="140" t="s">
        <v>107</v>
      </c>
      <c r="C9" s="76">
        <f>IF($A9&gt;C$1,0,IF($A9=C$1,C$3*Proyecciones!E$7,B17*Proyecciones!E$7))</f>
        <v>0</v>
      </c>
      <c r="D9" s="76">
        <f>IF($A9&gt;D$1,0,IF($A9=D$1,D$3*Proyecciones!F$7,C17*Proyecciones!F$7))</f>
        <v>0</v>
      </c>
      <c r="E9" s="76">
        <f>IF($A9&gt;E$1,0,IF($A9=E$1,E$3*Proyecciones!G$7,D17*Proyecciones!G$7))</f>
        <v>0</v>
      </c>
      <c r="F9" s="76">
        <f>IF($A9&gt;F$1,0,IF($A9=F$1,F$3*Proyecciones!H$7,E17*Proyecciones!H$7))</f>
        <v>0</v>
      </c>
      <c r="G9" s="76">
        <f>IF($A9&gt;G$1,0,IF($A9=G$1,G$3*Proyecciones!I$7,F17*Proyecciones!I$7))</f>
        <v>0</v>
      </c>
      <c r="H9" s="76">
        <f>IF($A9&gt;H$1,0,IF($A9=H$1,H$3*Proyecciones!J$7,G17*Proyecciones!J$7))</f>
        <v>0</v>
      </c>
    </row>
    <row r="10" spans="1:8" x14ac:dyDescent="0.2">
      <c r="A10" s="89">
        <v>5</v>
      </c>
      <c r="B10" s="140" t="s">
        <v>108</v>
      </c>
      <c r="C10" s="76">
        <f>IF($A10&gt;C$1,0,IF($A10=C$1,C$3*Proyecciones!E$7,B18*Proyecciones!E$7))</f>
        <v>0</v>
      </c>
      <c r="D10" s="76">
        <f>IF($A10&gt;D$1,0,IF($A10=D$1,D$3*Proyecciones!F$7,C18*Proyecciones!F$7))</f>
        <v>0</v>
      </c>
      <c r="E10" s="76">
        <f>IF($A10&gt;E$1,0,IF($A10=E$1,E$3*Proyecciones!G$7,D18*Proyecciones!G$7))</f>
        <v>0</v>
      </c>
      <c r="F10" s="76">
        <f>IF($A10&gt;F$1,0,IF($A10=F$1,F$3*Proyecciones!H$7,E18*Proyecciones!H$7))</f>
        <v>0</v>
      </c>
      <c r="G10" s="76">
        <f>IF($A10&gt;G$1,0,IF($A10=G$1,G$3*Proyecciones!I$7,F18*Proyecciones!I$7))</f>
        <v>0</v>
      </c>
      <c r="H10" s="76">
        <f>IF($A10&gt;H$1,0,IF($A10=H$1,H$3*Proyecciones!J$7,G18*Proyecciones!J$7))</f>
        <v>0</v>
      </c>
    </row>
    <row r="11" spans="1:8" x14ac:dyDescent="0.2">
      <c r="B11" s="89" t="s">
        <v>109</v>
      </c>
      <c r="C11" s="76">
        <f t="shared" ref="C11:H11" si="0">SUM(C5:C10)</f>
        <v>0</v>
      </c>
      <c r="D11" s="76">
        <f t="shared" si="0"/>
        <v>0</v>
      </c>
      <c r="E11" s="76">
        <f t="shared" si="0"/>
        <v>0</v>
      </c>
      <c r="F11" s="76">
        <f t="shared" si="0"/>
        <v>0</v>
      </c>
      <c r="G11" s="76">
        <f t="shared" si="0"/>
        <v>0</v>
      </c>
      <c r="H11" s="76">
        <f t="shared" si="0"/>
        <v>0</v>
      </c>
    </row>
    <row r="12" spans="1:8" s="44" customFormat="1" x14ac:dyDescent="0.2">
      <c r="B12" s="41" t="s">
        <v>110</v>
      </c>
      <c r="C12" s="45"/>
      <c r="D12" s="45"/>
      <c r="E12" s="45"/>
      <c r="F12" s="45"/>
      <c r="G12" s="45"/>
      <c r="H12" s="45"/>
    </row>
    <row r="13" spans="1:8" s="44" customFormat="1" x14ac:dyDescent="0.2">
      <c r="A13" s="89">
        <v>0</v>
      </c>
      <c r="B13" s="140" t="s">
        <v>230</v>
      </c>
      <c r="C13" s="76">
        <f t="shared" ref="C13:H16" si="1">IF($A13&gt;C$1,0,IF($A13=C$1,C$3+C5,B13+C5))</f>
        <v>0</v>
      </c>
      <c r="D13" s="76">
        <f t="shared" si="1"/>
        <v>0</v>
      </c>
      <c r="E13" s="76">
        <f t="shared" si="1"/>
        <v>0</v>
      </c>
      <c r="F13" s="76">
        <f t="shared" si="1"/>
        <v>0</v>
      </c>
      <c r="G13" s="76">
        <f t="shared" si="1"/>
        <v>0</v>
      </c>
      <c r="H13" s="76">
        <f t="shared" si="1"/>
        <v>0</v>
      </c>
    </row>
    <row r="14" spans="1:8" x14ac:dyDescent="0.2">
      <c r="A14" s="89">
        <v>1</v>
      </c>
      <c r="B14" s="140" t="s">
        <v>104</v>
      </c>
      <c r="C14" s="76">
        <f t="shared" si="1"/>
        <v>0</v>
      </c>
      <c r="D14" s="76">
        <f t="shared" si="1"/>
        <v>0</v>
      </c>
      <c r="E14" s="76">
        <f t="shared" si="1"/>
        <v>0</v>
      </c>
      <c r="F14" s="76">
        <f t="shared" si="1"/>
        <v>0</v>
      </c>
      <c r="G14" s="76">
        <f t="shared" si="1"/>
        <v>0</v>
      </c>
      <c r="H14" s="76">
        <f t="shared" si="1"/>
        <v>0</v>
      </c>
    </row>
    <row r="15" spans="1:8" x14ac:dyDescent="0.2">
      <c r="A15" s="89">
        <v>2</v>
      </c>
      <c r="B15" s="140" t="s">
        <v>105</v>
      </c>
      <c r="C15" s="76">
        <f t="shared" si="1"/>
        <v>0</v>
      </c>
      <c r="D15" s="76">
        <f t="shared" si="1"/>
        <v>0</v>
      </c>
      <c r="E15" s="76">
        <f t="shared" si="1"/>
        <v>0</v>
      </c>
      <c r="F15" s="76">
        <f t="shared" si="1"/>
        <v>0</v>
      </c>
      <c r="G15" s="76">
        <f t="shared" si="1"/>
        <v>0</v>
      </c>
      <c r="H15" s="76">
        <f t="shared" si="1"/>
        <v>0</v>
      </c>
    </row>
    <row r="16" spans="1:8" x14ac:dyDescent="0.2">
      <c r="A16" s="89">
        <v>3</v>
      </c>
      <c r="B16" s="140" t="s">
        <v>106</v>
      </c>
      <c r="C16" s="76">
        <f t="shared" si="1"/>
        <v>0</v>
      </c>
      <c r="D16" s="76">
        <f t="shared" si="1"/>
        <v>0</v>
      </c>
      <c r="E16" s="76">
        <f t="shared" si="1"/>
        <v>0</v>
      </c>
      <c r="F16" s="76">
        <f t="shared" si="1"/>
        <v>0</v>
      </c>
      <c r="G16" s="76">
        <f t="shared" si="1"/>
        <v>0</v>
      </c>
      <c r="H16" s="76">
        <f t="shared" si="1"/>
        <v>0</v>
      </c>
    </row>
    <row r="17" spans="1:8" x14ac:dyDescent="0.2">
      <c r="A17" s="89">
        <v>4</v>
      </c>
      <c r="B17" s="140" t="s">
        <v>107</v>
      </c>
      <c r="C17" s="76">
        <f t="shared" ref="C17:H17" si="2">IF($A17&gt;C$1,0,IF($A17=C$1,C$3+C9,B17+C9))</f>
        <v>0</v>
      </c>
      <c r="D17" s="76">
        <f t="shared" si="2"/>
        <v>0</v>
      </c>
      <c r="E17" s="76">
        <f t="shared" si="2"/>
        <v>0</v>
      </c>
      <c r="F17" s="76">
        <f t="shared" si="2"/>
        <v>0</v>
      </c>
      <c r="G17" s="76">
        <f t="shared" si="2"/>
        <v>0</v>
      </c>
      <c r="H17" s="76">
        <f t="shared" si="2"/>
        <v>0</v>
      </c>
    </row>
    <row r="18" spans="1:8" x14ac:dyDescent="0.2">
      <c r="A18" s="89">
        <v>5</v>
      </c>
      <c r="B18" s="140" t="s">
        <v>108</v>
      </c>
      <c r="C18" s="76">
        <f t="shared" ref="C18:H18" si="3">IF($A18&gt;C$1,0,IF($A18=C$1,C$3+C10,B18+C10))</f>
        <v>0</v>
      </c>
      <c r="D18" s="76">
        <f t="shared" si="3"/>
        <v>0</v>
      </c>
      <c r="E18" s="76">
        <f t="shared" si="3"/>
        <v>0</v>
      </c>
      <c r="F18" s="76">
        <f t="shared" si="3"/>
        <v>0</v>
      </c>
      <c r="G18" s="76">
        <f t="shared" si="3"/>
        <v>0</v>
      </c>
      <c r="H18" s="76">
        <f t="shared" si="3"/>
        <v>0</v>
      </c>
    </row>
    <row r="19" spans="1:8" x14ac:dyDescent="0.2">
      <c r="B19" s="89" t="s">
        <v>111</v>
      </c>
      <c r="C19" s="76">
        <f t="shared" ref="C19:H19" si="4">SUM(C13:C18)</f>
        <v>0</v>
      </c>
      <c r="D19" s="76">
        <f t="shared" si="4"/>
        <v>0</v>
      </c>
      <c r="E19" s="76">
        <f t="shared" si="4"/>
        <v>0</v>
      </c>
      <c r="F19" s="76">
        <f t="shared" si="4"/>
        <v>0</v>
      </c>
      <c r="G19" s="76">
        <f t="shared" si="4"/>
        <v>0</v>
      </c>
      <c r="H19" s="76">
        <f t="shared" si="4"/>
        <v>0</v>
      </c>
    </row>
    <row r="20" spans="1:8" s="44" customFormat="1" ht="13.5" customHeight="1" x14ac:dyDescent="0.2">
      <c r="B20" s="41" t="s">
        <v>194</v>
      </c>
      <c r="C20" s="45"/>
      <c r="D20" s="45"/>
      <c r="E20" s="45"/>
      <c r="F20" s="45"/>
      <c r="G20" s="45"/>
      <c r="H20" s="45"/>
    </row>
    <row r="21" spans="1:8" x14ac:dyDescent="0.2">
      <c r="A21" s="89">
        <v>0</v>
      </c>
      <c r="B21" s="140" t="s">
        <v>230</v>
      </c>
      <c r="C21" s="76">
        <f>IF(OR($A21&gt;C$1,Bases!$D$30+$A21-1&lt;C$1),0,C13/Bases!$D$30)</f>
        <v>0</v>
      </c>
      <c r="D21" s="76">
        <f>IF(OR($A21&gt;D$1,Bases!$D$30+$A21-1&lt;D$1),0,D13/Bases!$D$30)</f>
        <v>0</v>
      </c>
      <c r="E21" s="76">
        <f>IF(OR($A21&gt;E$1,Bases!$D$30+$A21-1&lt;E$1),0,E13/Bases!$D$30)</f>
        <v>0</v>
      </c>
      <c r="F21" s="76">
        <f>IF(OR($A21&gt;F$1,Bases!$D$30+$A21-1&lt;F$1),0,F13/Bases!$D$30)</f>
        <v>0</v>
      </c>
      <c r="G21" s="76">
        <f>IF(OR($A21&gt;G$1,Bases!$D$30+$A21-1&lt;G$1),0,G13/Bases!$D$30)</f>
        <v>0</v>
      </c>
      <c r="H21" s="76">
        <f>IF(OR($A21&gt;H$1,Bases!$D$30+$A21-1&lt;H$1),0,H13/Bases!$D$30)</f>
        <v>0</v>
      </c>
    </row>
    <row r="22" spans="1:8" x14ac:dyDescent="0.2">
      <c r="A22" s="89">
        <v>1</v>
      </c>
      <c r="B22" s="140" t="s">
        <v>104</v>
      </c>
      <c r="C22" s="76">
        <f>IF(OR($A22&gt;C$1,Bases!$D$30+$A22-1&lt;C$1),0,C14/Bases!$D$30)</f>
        <v>0</v>
      </c>
      <c r="D22" s="76">
        <f>IF(OR($A22&gt;D$1,Bases!$D$30+$A22-1&lt;D$1),0,D14/Bases!$D$30)</f>
        <v>0</v>
      </c>
      <c r="E22" s="76">
        <f>IF(OR($A22&gt;E$1,Bases!$D$30+$A22-1&lt;E$1),0,E14/Bases!$D$30)</f>
        <v>0</v>
      </c>
      <c r="F22" s="76">
        <f>IF(OR($A22&gt;F$1,Bases!$D$30+$A22-1&lt;F$1),0,F14/Bases!$D$30)</f>
        <v>0</v>
      </c>
      <c r="G22" s="76">
        <f>IF(OR($A22&gt;G$1,Bases!$D$30+$A22-1&lt;G$1),0,G14/Bases!$D$30)</f>
        <v>0</v>
      </c>
      <c r="H22" s="76">
        <f>IF(OR($A22&gt;H$1,Bases!$D$30+$A22-1&lt;H$1),0,H14/Bases!$D$30)</f>
        <v>0</v>
      </c>
    </row>
    <row r="23" spans="1:8" x14ac:dyDescent="0.2">
      <c r="A23" s="89">
        <v>2</v>
      </c>
      <c r="B23" s="140" t="s">
        <v>105</v>
      </c>
      <c r="C23" s="76">
        <f>IF(OR($A23&gt;C$1,Bases!$D$30+$A23-1&lt;C$1),0,C15/Bases!$D$30)</f>
        <v>0</v>
      </c>
      <c r="D23" s="76">
        <f>IF(OR($A23&gt;D$1,Bases!$D$30+$A23-1&lt;D$1),0,D15/Bases!$D$30)</f>
        <v>0</v>
      </c>
      <c r="E23" s="76">
        <f>IF(OR($A23&gt;E$1,Bases!$D$30+$A23-1&lt;E$1),0,E15/Bases!$D$30)</f>
        <v>0</v>
      </c>
      <c r="F23" s="76">
        <f>IF(OR($A23&gt;F$1,Bases!$D$30+$A23-1&lt;F$1),0,F15/Bases!$D$30)</f>
        <v>0</v>
      </c>
      <c r="G23" s="76">
        <f>IF(OR($A23&gt;G$1,Bases!$D$30+$A23-1&lt;G$1),0,G15/Bases!$D$30)</f>
        <v>0</v>
      </c>
      <c r="H23" s="76">
        <f>IF(OR($A23&gt;H$1,Bases!$D$30+$A23-1&lt;H$1),0,H15/Bases!$D$30)</f>
        <v>0</v>
      </c>
    </row>
    <row r="24" spans="1:8" x14ac:dyDescent="0.2">
      <c r="A24" s="89">
        <v>3</v>
      </c>
      <c r="B24" s="140" t="s">
        <v>106</v>
      </c>
      <c r="C24" s="76">
        <f>IF(OR($A24&gt;C$1,Bases!$D$30+$A24-1&lt;C$1),0,C16/Bases!$D$30)</f>
        <v>0</v>
      </c>
      <c r="D24" s="76">
        <f>IF(OR($A24&gt;D$1,Bases!$D$30+$A24-1&lt;D$1),0,D16/Bases!$D$30)</f>
        <v>0</v>
      </c>
      <c r="E24" s="76">
        <f>IF(OR($A24&gt;E$1,Bases!$D$30+$A24-1&lt;E$1),0,E16/Bases!$D$30)</f>
        <v>0</v>
      </c>
      <c r="F24" s="76">
        <f>IF(OR($A24&gt;F$1,Bases!$D$30+$A24-1&lt;F$1),0,F16/Bases!$D$30)</f>
        <v>0</v>
      </c>
      <c r="G24" s="76">
        <f>IF(OR($A24&gt;G$1,Bases!$D$30+$A24-1&lt;G$1),0,G16/Bases!$D$30)</f>
        <v>0</v>
      </c>
      <c r="H24" s="76">
        <f>IF(OR($A24&gt;H$1,Bases!$D$30+$A24-1&lt;H$1),0,H16/Bases!$D$30)</f>
        <v>0</v>
      </c>
    </row>
    <row r="25" spans="1:8" x14ac:dyDescent="0.2">
      <c r="A25" s="89">
        <v>4</v>
      </c>
      <c r="B25" s="140" t="s">
        <v>107</v>
      </c>
      <c r="C25" s="76">
        <f>IF(OR($A25&gt;C$1,Bases!$D$30+$A25-1&lt;C$1),0,C17/Bases!$D$30)</f>
        <v>0</v>
      </c>
      <c r="D25" s="76">
        <f>IF(OR($A25&gt;D$1,Bases!$D$30+$A25-1&lt;D$1),0,D17/Bases!$D$30)</f>
        <v>0</v>
      </c>
      <c r="E25" s="76">
        <f>IF(OR($A25&gt;E$1,Bases!$D$30+$A25-1&lt;E$1),0,E17/Bases!$D$30)</f>
        <v>0</v>
      </c>
      <c r="F25" s="76">
        <f>IF(OR($A25&gt;F$1,Bases!$D$30+$A25-1&lt;F$1),0,F17/Bases!$D$30)</f>
        <v>0</v>
      </c>
      <c r="G25" s="76">
        <f>IF(OR($A25&gt;G$1,Bases!$D$30+$A25-1&lt;G$1),0,G17/Bases!$D$30)</f>
        <v>0</v>
      </c>
      <c r="H25" s="76">
        <f>IF(OR($A25&gt;H$1,Bases!$D$30+$A25-1&lt;H$1),0,H17/Bases!$D$30)</f>
        <v>0</v>
      </c>
    </row>
    <row r="26" spans="1:8" x14ac:dyDescent="0.2">
      <c r="A26" s="89">
        <v>5</v>
      </c>
      <c r="B26" s="140" t="s">
        <v>108</v>
      </c>
      <c r="C26" s="76">
        <f>IF(OR($A26&gt;C$1,Bases!$D$30+$A26-1&lt;C$1),0,C18/Bases!$D$30)</f>
        <v>0</v>
      </c>
      <c r="D26" s="76">
        <f>IF(OR($A26&gt;D$1,Bases!$D$30+$A26-1&lt;D$1),0,D18/Bases!$D$30)</f>
        <v>0</v>
      </c>
      <c r="E26" s="76">
        <f>IF(OR($A26&gt;E$1,Bases!$D$30+$A26-1&lt;E$1),0,E18/Bases!$D$30)</f>
        <v>0</v>
      </c>
      <c r="F26" s="76">
        <f>IF(OR($A26&gt;F$1,Bases!$D$30+$A26-1&lt;F$1),0,F18/Bases!$D$30)</f>
        <v>0</v>
      </c>
      <c r="G26" s="76">
        <f>IF(OR($A26&gt;G$1,Bases!$D$30+$A26-1&lt;G$1),0,G18/Bases!$D$30)</f>
        <v>0</v>
      </c>
      <c r="H26" s="76">
        <f>IF(OR($A26&gt;H$1,Bases!$D$30+$A26-1&lt;H$1),0,H18/Bases!$D$30)</f>
        <v>0</v>
      </c>
    </row>
    <row r="27" spans="1:8" x14ac:dyDescent="0.2">
      <c r="B27" s="89" t="s">
        <v>201</v>
      </c>
      <c r="C27" s="76">
        <f t="shared" ref="C27:H27" si="5">SUM(C21:C26)</f>
        <v>0</v>
      </c>
      <c r="D27" s="76">
        <f t="shared" si="5"/>
        <v>0</v>
      </c>
      <c r="E27" s="76">
        <f t="shared" si="5"/>
        <v>0</v>
      </c>
      <c r="F27" s="76">
        <f t="shared" si="5"/>
        <v>0</v>
      </c>
      <c r="G27" s="76">
        <f t="shared" si="5"/>
        <v>0</v>
      </c>
      <c r="H27" s="76">
        <f t="shared" si="5"/>
        <v>0</v>
      </c>
    </row>
    <row r="28" spans="1:8" s="44" customFormat="1" ht="13.5" customHeight="1" x14ac:dyDescent="0.2">
      <c r="B28" s="41" t="s">
        <v>196</v>
      </c>
      <c r="C28" s="45"/>
      <c r="D28" s="45"/>
      <c r="E28" s="45"/>
      <c r="F28" s="45"/>
      <c r="G28" s="45"/>
      <c r="H28" s="45"/>
    </row>
    <row r="29" spans="1:8" x14ac:dyDescent="0.2">
      <c r="A29" s="89">
        <v>0</v>
      </c>
      <c r="B29" s="140" t="s">
        <v>230</v>
      </c>
      <c r="C29" s="76">
        <f>IF($A29&gt;=C$1,0,B37*Proyecciones!E$7)</f>
        <v>0</v>
      </c>
      <c r="D29" s="76">
        <f>IF($A29&gt;=D$1,0,C37*Proyecciones!F$7)</f>
        <v>0</v>
      </c>
      <c r="E29" s="76">
        <f>IF($A29&gt;=E$1,0,D37*Proyecciones!G$7)</f>
        <v>0</v>
      </c>
      <c r="F29" s="76">
        <f>IF($A29&gt;=F$1,0,E37*Proyecciones!H$7)</f>
        <v>0</v>
      </c>
      <c r="G29" s="76">
        <f>IF($A29&gt;=G$1,0,F37*Proyecciones!I$7)</f>
        <v>0</v>
      </c>
      <c r="H29" s="76">
        <f>IF($A29&gt;=H$1,0,G37*Proyecciones!J$7)</f>
        <v>0</v>
      </c>
    </row>
    <row r="30" spans="1:8" x14ac:dyDescent="0.2">
      <c r="A30" s="89">
        <v>1</v>
      </c>
      <c r="B30" s="112" t="s">
        <v>104</v>
      </c>
      <c r="C30" s="76">
        <f>IF($A30&gt;=C$1,0,B38*Proyecciones!E$7)</f>
        <v>0</v>
      </c>
      <c r="D30" s="76">
        <f>IF($A30&gt;=D$1,0,C38*Proyecciones!F$7)</f>
        <v>0</v>
      </c>
      <c r="E30" s="76">
        <f>IF($A30&gt;=E$1,0,D38*Proyecciones!G$7)</f>
        <v>0</v>
      </c>
      <c r="F30" s="76">
        <f>IF($A30&gt;=F$1,0,E38*Proyecciones!H$7)</f>
        <v>0</v>
      </c>
      <c r="G30" s="76">
        <f>IF($A30&gt;=G$1,0,F38*Proyecciones!I$7)</f>
        <v>0</v>
      </c>
      <c r="H30" s="76">
        <f>IF($A30&gt;=H$1,0,G38*Proyecciones!J$7)</f>
        <v>0</v>
      </c>
    </row>
    <row r="31" spans="1:8" x14ac:dyDescent="0.2">
      <c r="A31" s="89">
        <v>2</v>
      </c>
      <c r="B31" s="112" t="s">
        <v>105</v>
      </c>
      <c r="C31" s="76">
        <f>IF($A31&gt;=C$1,0,B39*Proyecciones!E$7)</f>
        <v>0</v>
      </c>
      <c r="D31" s="76">
        <f>IF($A31&gt;=D$1,0,C39*Proyecciones!F$7)</f>
        <v>0</v>
      </c>
      <c r="E31" s="76">
        <f>IF($A31&gt;=E$1,0,D39*Proyecciones!G$7)</f>
        <v>0</v>
      </c>
      <c r="F31" s="76">
        <f>IF($A31&gt;=F$1,0,E39*Proyecciones!H$7)</f>
        <v>0</v>
      </c>
      <c r="G31" s="76">
        <f>IF($A31&gt;=G$1,0,F39*Proyecciones!I$7)</f>
        <v>0</v>
      </c>
      <c r="H31" s="76">
        <f>IF($A31&gt;=H$1,0,G39*Proyecciones!J$7)</f>
        <v>0</v>
      </c>
    </row>
    <row r="32" spans="1:8" x14ac:dyDescent="0.2">
      <c r="A32" s="89">
        <v>3</v>
      </c>
      <c r="B32" s="112" t="s">
        <v>106</v>
      </c>
      <c r="C32" s="76">
        <f>IF($A32&gt;=C$1,0,B40*Proyecciones!E$7)</f>
        <v>0</v>
      </c>
      <c r="D32" s="76">
        <f>IF($A32&gt;=D$1,0,C40*Proyecciones!F$7)</f>
        <v>0</v>
      </c>
      <c r="E32" s="76">
        <f>IF($A32&gt;=E$1,0,D40*Proyecciones!G$7)</f>
        <v>0</v>
      </c>
      <c r="F32" s="76">
        <f>IF($A32&gt;=F$1,0,E40*Proyecciones!H$7)</f>
        <v>0</v>
      </c>
      <c r="G32" s="76">
        <f>IF($A32&gt;=G$1,0,F40*Proyecciones!I$7)</f>
        <v>0</v>
      </c>
      <c r="H32" s="76">
        <f>IF($A32&gt;=H$1,0,G40*Proyecciones!J$7)</f>
        <v>0</v>
      </c>
    </row>
    <row r="33" spans="1:9" x14ac:dyDescent="0.2">
      <c r="A33" s="89">
        <v>4</v>
      </c>
      <c r="B33" s="112" t="s">
        <v>107</v>
      </c>
      <c r="C33" s="76">
        <f>IF($A33&gt;=C$1,0,B41*Proyecciones!E$7)</f>
        <v>0</v>
      </c>
      <c r="D33" s="76">
        <f>IF($A33&gt;=D$1,0,C41*Proyecciones!F$7)</f>
        <v>0</v>
      </c>
      <c r="E33" s="76">
        <f>IF($A33&gt;=E$1,0,D41*Proyecciones!G$7)</f>
        <v>0</v>
      </c>
      <c r="F33" s="76">
        <f>IF($A33&gt;=F$1,0,E41*Proyecciones!H$7)</f>
        <v>0</v>
      </c>
      <c r="G33" s="76">
        <f>IF($A33&gt;=G$1,0,F41*Proyecciones!I$7)</f>
        <v>0</v>
      </c>
      <c r="H33" s="76">
        <f>IF($A33&gt;=H$1,0,G41*Proyecciones!J$7)</f>
        <v>0</v>
      </c>
    </row>
    <row r="34" spans="1:9" x14ac:dyDescent="0.2">
      <c r="A34" s="89">
        <v>5</v>
      </c>
      <c r="B34" s="112" t="s">
        <v>108</v>
      </c>
      <c r="C34" s="76">
        <f>IF($A34&gt;=C$1,0,B42*Proyecciones!E$7)</f>
        <v>0</v>
      </c>
      <c r="D34" s="76">
        <f>IF($A34&gt;=D$1,0,C42*Proyecciones!F$7)</f>
        <v>0</v>
      </c>
      <c r="E34" s="76">
        <f>IF($A34&gt;=E$1,0,D42*Proyecciones!G$7)</f>
        <v>0</v>
      </c>
      <c r="F34" s="76">
        <f>IF($A34&gt;=F$1,0,E42*Proyecciones!H$7)</f>
        <v>0</v>
      </c>
      <c r="G34" s="76">
        <f>IF($A34&gt;=G$1,0,F42*Proyecciones!I$7)</f>
        <v>0</v>
      </c>
      <c r="H34" s="76">
        <f>IF($A34&gt;=H$1,0,G42*Proyecciones!J$7)</f>
        <v>0</v>
      </c>
    </row>
    <row r="35" spans="1:9" x14ac:dyDescent="0.2">
      <c r="B35" s="255" t="s">
        <v>200</v>
      </c>
      <c r="C35" s="76">
        <f t="shared" ref="C35:H35" si="6">SUM(C29:C34)</f>
        <v>0</v>
      </c>
      <c r="D35" s="76">
        <f t="shared" si="6"/>
        <v>0</v>
      </c>
      <c r="E35" s="76">
        <f t="shared" si="6"/>
        <v>0</v>
      </c>
      <c r="F35" s="76">
        <f t="shared" si="6"/>
        <v>0</v>
      </c>
      <c r="G35" s="76">
        <f t="shared" si="6"/>
        <v>0</v>
      </c>
      <c r="H35" s="76">
        <f t="shared" si="6"/>
        <v>0</v>
      </c>
    </row>
    <row r="36" spans="1:9" s="44" customFormat="1" ht="13.5" customHeight="1" x14ac:dyDescent="0.2">
      <c r="B36" s="41" t="s">
        <v>197</v>
      </c>
      <c r="C36" s="45"/>
      <c r="D36" s="45"/>
      <c r="E36" s="45"/>
      <c r="F36" s="45"/>
      <c r="G36" s="45"/>
      <c r="H36" s="45"/>
    </row>
    <row r="37" spans="1:9" x14ac:dyDescent="0.2">
      <c r="A37" s="89">
        <v>0</v>
      </c>
      <c r="B37" s="140" t="s">
        <v>230</v>
      </c>
      <c r="C37" s="80">
        <f t="shared" ref="C37:H40" si="7">IF($A37&gt;C$1,0,IF($A37=C$1,C21,B37+C21+C29))</f>
        <v>0</v>
      </c>
      <c r="D37" s="80">
        <f t="shared" si="7"/>
        <v>0</v>
      </c>
      <c r="E37" s="80">
        <f t="shared" si="7"/>
        <v>0</v>
      </c>
      <c r="F37" s="80">
        <f t="shared" si="7"/>
        <v>0</v>
      </c>
      <c r="G37" s="80">
        <f t="shared" si="7"/>
        <v>0</v>
      </c>
      <c r="H37" s="80">
        <f t="shared" si="7"/>
        <v>0</v>
      </c>
      <c r="I37" s="46"/>
    </row>
    <row r="38" spans="1:9" x14ac:dyDescent="0.2">
      <c r="A38" s="89">
        <v>1</v>
      </c>
      <c r="B38" s="140" t="s">
        <v>104</v>
      </c>
      <c r="C38" s="80">
        <f t="shared" si="7"/>
        <v>0</v>
      </c>
      <c r="D38" s="80">
        <f t="shared" si="7"/>
        <v>0</v>
      </c>
      <c r="E38" s="80">
        <f t="shared" si="7"/>
        <v>0</v>
      </c>
      <c r="F38" s="80">
        <f t="shared" si="7"/>
        <v>0</v>
      </c>
      <c r="G38" s="80">
        <f t="shared" si="7"/>
        <v>0</v>
      </c>
      <c r="H38" s="80">
        <f t="shared" si="7"/>
        <v>0</v>
      </c>
      <c r="I38" s="46"/>
    </row>
    <row r="39" spans="1:9" x14ac:dyDescent="0.2">
      <c r="A39" s="89">
        <v>2</v>
      </c>
      <c r="B39" s="140" t="s">
        <v>105</v>
      </c>
      <c r="C39" s="80">
        <f t="shared" si="7"/>
        <v>0</v>
      </c>
      <c r="D39" s="80">
        <f t="shared" si="7"/>
        <v>0</v>
      </c>
      <c r="E39" s="80">
        <f t="shared" si="7"/>
        <v>0</v>
      </c>
      <c r="F39" s="80">
        <f t="shared" si="7"/>
        <v>0</v>
      </c>
      <c r="G39" s="80">
        <f t="shared" si="7"/>
        <v>0</v>
      </c>
      <c r="H39" s="80">
        <f t="shared" si="7"/>
        <v>0</v>
      </c>
    </row>
    <row r="40" spans="1:9" x14ac:dyDescent="0.2">
      <c r="A40" s="89">
        <v>3</v>
      </c>
      <c r="B40" s="140" t="s">
        <v>106</v>
      </c>
      <c r="C40" s="80">
        <f t="shared" si="7"/>
        <v>0</v>
      </c>
      <c r="D40" s="80">
        <f t="shared" si="7"/>
        <v>0</v>
      </c>
      <c r="E40" s="80">
        <f t="shared" si="7"/>
        <v>0</v>
      </c>
      <c r="F40" s="80">
        <f t="shared" si="7"/>
        <v>0</v>
      </c>
      <c r="G40" s="80">
        <f t="shared" si="7"/>
        <v>0</v>
      </c>
      <c r="H40" s="80">
        <f t="shared" si="7"/>
        <v>0</v>
      </c>
    </row>
    <row r="41" spans="1:9" x14ac:dyDescent="0.2">
      <c r="A41" s="89">
        <v>4</v>
      </c>
      <c r="B41" s="140" t="s">
        <v>107</v>
      </c>
      <c r="C41" s="80">
        <f t="shared" ref="C41:H41" si="8">IF($A41&gt;C$1,0,IF($A41=C$1,C25,B41+C25+C33))</f>
        <v>0</v>
      </c>
      <c r="D41" s="80">
        <f t="shared" si="8"/>
        <v>0</v>
      </c>
      <c r="E41" s="80">
        <f t="shared" si="8"/>
        <v>0</v>
      </c>
      <c r="F41" s="80">
        <f t="shared" si="8"/>
        <v>0</v>
      </c>
      <c r="G41" s="80">
        <f t="shared" si="8"/>
        <v>0</v>
      </c>
      <c r="H41" s="80">
        <f t="shared" si="8"/>
        <v>0</v>
      </c>
    </row>
    <row r="42" spans="1:9" x14ac:dyDescent="0.2">
      <c r="A42" s="89">
        <v>5</v>
      </c>
      <c r="B42" s="140" t="s">
        <v>108</v>
      </c>
      <c r="C42" s="80">
        <f t="shared" ref="C42:H42" si="9">IF($A42&gt;C$1,0,IF($A42=C$1,C26,B42+C26+C34))</f>
        <v>0</v>
      </c>
      <c r="D42" s="80">
        <f t="shared" si="9"/>
        <v>0</v>
      </c>
      <c r="E42" s="80">
        <f t="shared" si="9"/>
        <v>0</v>
      </c>
      <c r="F42" s="80">
        <f t="shared" si="9"/>
        <v>0</v>
      </c>
      <c r="G42" s="80">
        <f t="shared" si="9"/>
        <v>0</v>
      </c>
      <c r="H42" s="80">
        <f t="shared" si="9"/>
        <v>0</v>
      </c>
    </row>
    <row r="43" spans="1:9" x14ac:dyDescent="0.2">
      <c r="B43" s="89" t="s">
        <v>199</v>
      </c>
      <c r="C43" s="76">
        <f t="shared" ref="C43:H43" si="10">SUM(C37:C42)</f>
        <v>0</v>
      </c>
      <c r="D43" s="76">
        <f t="shared" si="10"/>
        <v>0</v>
      </c>
      <c r="E43" s="76">
        <f t="shared" si="10"/>
        <v>0</v>
      </c>
      <c r="F43" s="76">
        <f t="shared" si="10"/>
        <v>0</v>
      </c>
      <c r="G43" s="76">
        <f t="shared" si="10"/>
        <v>0</v>
      </c>
      <c r="H43" s="76">
        <f t="shared" si="10"/>
        <v>0</v>
      </c>
    </row>
  </sheetData>
  <sheetProtection password="DE9F" sheet="1"/>
  <phoneticPr fontId="0" type="noConversion"/>
  <printOptions horizontalCentered="1" verticalCentered="1" gridLines="1"/>
  <pageMargins left="0.19685039370078741" right="0.19685039370078741" top="0.98425196850393704" bottom="0.39370078740157483" header="0.59055118110236227" footer="0.51181102362204722"/>
  <pageSetup scale="85" orientation="landscape" horizontalDpi="300" verticalDpi="0" copies="0" r:id="rId1"/>
  <headerFooter alignWithMargins="0">
    <oddHeader>&amp;C&amp;"Arial,Negrita"&amp;14MODELAJE FINANCIERO&amp;12MODELO ANAUAL INVERSIONES&amp;"Arial,Normal"&amp;10</oddHeader>
    <oddFooter>&amp;L&amp;"Arial,Negrita"&amp;8&amp;F&amp;C&amp;"Arial,Negrita"&amp;8Página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enableFormatConditionsCalculation="0">
    <tabColor indexed="43"/>
    <pageSetUpPr fitToPage="1"/>
  </sheetPr>
  <dimension ref="A1:J32"/>
  <sheetViews>
    <sheetView showGridLines="0" showOutlineSymbols="0" zoomScale="80" zoomScaleNormal="80" workbookViewId="0">
      <pane ySplit="1" topLeftCell="A2" activePane="bottomLeft" state="frozen"/>
      <selection pane="bottomLeft" activeCell="D30" sqref="D30"/>
    </sheetView>
  </sheetViews>
  <sheetFormatPr baseColWidth="10" defaultColWidth="0" defaultRowHeight="12.75" zeroHeight="1" outlineLevelRow="1" x14ac:dyDescent="0.2"/>
  <cols>
    <col min="1" max="2" width="3.42578125" style="1" customWidth="1"/>
    <col min="3" max="3" width="53.5703125" style="17" customWidth="1"/>
    <col min="4" max="4" width="11.42578125" style="1" customWidth="1"/>
    <col min="5" max="5" width="39.7109375" style="1" customWidth="1"/>
    <col min="6" max="7" width="3.42578125" style="1" customWidth="1"/>
    <col min="8" max="16384" width="0" style="1" hidden="1"/>
  </cols>
  <sheetData>
    <row r="1" spans="1:10" s="16" customFormat="1" x14ac:dyDescent="0.2">
      <c r="A1" s="153"/>
      <c r="B1" s="155"/>
      <c r="C1" s="178" t="s">
        <v>40</v>
      </c>
      <c r="D1" s="178" t="s">
        <v>41</v>
      </c>
      <c r="E1" s="178" t="s">
        <v>42</v>
      </c>
      <c r="F1" s="156"/>
      <c r="G1" s="153"/>
    </row>
    <row r="2" spans="1:10" ht="5.25" customHeight="1" x14ac:dyDescent="0.2">
      <c r="A2" s="151"/>
      <c r="B2" s="157"/>
      <c r="F2" s="158"/>
      <c r="G2" s="151"/>
    </row>
    <row r="3" spans="1:10" hidden="1" outlineLevel="1" x14ac:dyDescent="0.2">
      <c r="A3" s="154"/>
      <c r="B3" s="159"/>
      <c r="C3" s="62" t="s">
        <v>306</v>
      </c>
      <c r="D3" s="4"/>
      <c r="E3" s="4"/>
      <c r="F3" s="160"/>
      <c r="G3" s="154"/>
      <c r="H3" s="4"/>
      <c r="I3" s="4"/>
      <c r="J3" s="4"/>
    </row>
    <row r="4" spans="1:10" hidden="1" outlineLevel="1" x14ac:dyDescent="0.2">
      <c r="A4" s="151"/>
      <c r="B4" s="157"/>
      <c r="C4" s="86" t="s">
        <v>307</v>
      </c>
      <c r="D4" s="88">
        <v>0</v>
      </c>
      <c r="E4" s="89"/>
      <c r="F4" s="158"/>
      <c r="G4" s="151"/>
    </row>
    <row r="5" spans="1:10" collapsed="1" x14ac:dyDescent="0.2">
      <c r="A5" s="154"/>
      <c r="B5" s="159"/>
      <c r="C5" s="62" t="s">
        <v>308</v>
      </c>
      <c r="D5" s="4"/>
      <c r="E5" s="4"/>
      <c r="F5" s="160"/>
      <c r="G5" s="154"/>
      <c r="H5" s="4"/>
      <c r="I5" s="4"/>
      <c r="J5" s="4"/>
    </row>
    <row r="6" spans="1:10" x14ac:dyDescent="0.2">
      <c r="A6" s="151"/>
      <c r="B6" s="157"/>
      <c r="C6" s="247" t="s">
        <v>324</v>
      </c>
      <c r="D6" s="4"/>
      <c r="E6" s="4"/>
      <c r="F6" s="158"/>
      <c r="G6" s="151"/>
    </row>
    <row r="7" spans="1:10" x14ac:dyDescent="0.2">
      <c r="A7" s="151"/>
      <c r="B7" s="157"/>
      <c r="C7" s="247" t="s">
        <v>323</v>
      </c>
      <c r="D7" s="4"/>
      <c r="E7" s="4"/>
      <c r="F7" s="158"/>
      <c r="G7" s="151"/>
    </row>
    <row r="8" spans="1:10" x14ac:dyDescent="0.2">
      <c r="A8" s="151"/>
      <c r="B8" s="157"/>
      <c r="C8" s="247" t="s">
        <v>322</v>
      </c>
      <c r="D8" s="4"/>
      <c r="E8" s="4"/>
      <c r="F8" s="158"/>
      <c r="G8" s="151"/>
    </row>
    <row r="9" spans="1:10" x14ac:dyDescent="0.2">
      <c r="A9" s="151"/>
      <c r="B9" s="157"/>
      <c r="C9" s="247" t="s">
        <v>320</v>
      </c>
      <c r="D9" s="4"/>
      <c r="E9" s="4"/>
      <c r="F9" s="158"/>
      <c r="G9" s="151"/>
    </row>
    <row r="10" spans="1:10" x14ac:dyDescent="0.2">
      <c r="A10" s="151"/>
      <c r="B10" s="157"/>
      <c r="C10" s="247" t="s">
        <v>321</v>
      </c>
      <c r="D10" s="4"/>
      <c r="E10" s="4"/>
      <c r="F10" s="158"/>
      <c r="G10" s="151"/>
    </row>
    <row r="11" spans="1:10" x14ac:dyDescent="0.2">
      <c r="A11" s="154"/>
      <c r="B11" s="159"/>
      <c r="C11" s="62" t="s">
        <v>318</v>
      </c>
      <c r="D11" s="4"/>
      <c r="E11" s="4"/>
      <c r="F11" s="160"/>
      <c r="G11" s="154"/>
      <c r="H11" s="4"/>
      <c r="I11" s="4"/>
      <c r="J11" s="4"/>
    </row>
    <row r="12" spans="1:10" x14ac:dyDescent="0.2">
      <c r="A12" s="151"/>
      <c r="B12" s="157"/>
      <c r="C12" s="86" t="s">
        <v>316</v>
      </c>
      <c r="D12" s="79"/>
      <c r="E12" s="89" t="s">
        <v>317</v>
      </c>
      <c r="F12" s="158"/>
      <c r="G12" s="151"/>
    </row>
    <row r="13" spans="1:10" s="52" customFormat="1" ht="25.5" x14ac:dyDescent="0.2">
      <c r="A13" s="264"/>
      <c r="B13" s="236"/>
      <c r="C13" s="117" t="s">
        <v>277</v>
      </c>
      <c r="D13" s="118"/>
      <c r="E13" s="4"/>
      <c r="F13" s="237"/>
      <c r="G13" s="264"/>
    </row>
    <row r="14" spans="1:10" ht="25.5" x14ac:dyDescent="0.2">
      <c r="A14" s="151"/>
      <c r="B14" s="157"/>
      <c r="C14" s="117" t="s">
        <v>279</v>
      </c>
      <c r="D14" s="118"/>
      <c r="E14" s="4"/>
      <c r="F14" s="158"/>
      <c r="G14" s="151"/>
    </row>
    <row r="15" spans="1:10" ht="25.5" x14ac:dyDescent="0.2">
      <c r="A15" s="151"/>
      <c r="B15" s="157"/>
      <c r="C15" s="117" t="s">
        <v>280</v>
      </c>
      <c r="D15" s="118"/>
      <c r="E15" s="4"/>
      <c r="F15" s="158"/>
      <c r="G15" s="151"/>
    </row>
    <row r="16" spans="1:10" x14ac:dyDescent="0.2">
      <c r="A16" s="154"/>
      <c r="B16" s="159"/>
      <c r="C16" s="62" t="s">
        <v>309</v>
      </c>
      <c r="D16" s="4"/>
      <c r="E16" s="4"/>
      <c r="F16" s="160"/>
      <c r="G16" s="154"/>
      <c r="H16" s="4"/>
      <c r="I16" s="4"/>
      <c r="J16" s="4"/>
    </row>
    <row r="17" spans="1:10" x14ac:dyDescent="0.2">
      <c r="A17" s="151"/>
      <c r="B17" s="157"/>
      <c r="C17" s="86" t="s">
        <v>43</v>
      </c>
      <c r="D17" s="88"/>
      <c r="E17" s="89" t="s">
        <v>291</v>
      </c>
      <c r="F17" s="158"/>
      <c r="G17" s="151"/>
    </row>
    <row r="18" spans="1:10" x14ac:dyDescent="0.2">
      <c r="A18" s="151"/>
      <c r="B18" s="157"/>
      <c r="C18" s="86" t="s">
        <v>44</v>
      </c>
      <c r="D18" s="88"/>
      <c r="E18" s="89" t="s">
        <v>292</v>
      </c>
      <c r="F18" s="158"/>
      <c r="G18" s="151"/>
    </row>
    <row r="19" spans="1:10" x14ac:dyDescent="0.2">
      <c r="A19" s="151"/>
      <c r="B19" s="157"/>
      <c r="C19" s="86" t="s">
        <v>45</v>
      </c>
      <c r="D19" s="79"/>
      <c r="E19" s="89" t="s">
        <v>46</v>
      </c>
      <c r="F19" s="158"/>
      <c r="G19" s="151"/>
    </row>
    <row r="20" spans="1:10" x14ac:dyDescent="0.2">
      <c r="A20" s="154"/>
      <c r="B20" s="159"/>
      <c r="C20" s="62" t="s">
        <v>310</v>
      </c>
      <c r="D20" s="4"/>
      <c r="E20" s="4"/>
      <c r="F20" s="160"/>
      <c r="G20" s="154"/>
      <c r="H20" s="4"/>
      <c r="I20" s="4"/>
      <c r="J20" s="4"/>
    </row>
    <row r="21" spans="1:10" hidden="1" outlineLevel="1" x14ac:dyDescent="0.2">
      <c r="A21" s="151"/>
      <c r="B21" s="157"/>
      <c r="C21" s="86" t="s">
        <v>303</v>
      </c>
      <c r="D21" s="70">
        <v>1</v>
      </c>
      <c r="E21" s="89" t="s">
        <v>304</v>
      </c>
      <c r="F21" s="158"/>
      <c r="G21" s="151"/>
    </row>
    <row r="22" spans="1:10" collapsed="1" x14ac:dyDescent="0.2">
      <c r="A22" s="151"/>
      <c r="B22" s="157"/>
      <c r="C22" s="86" t="s">
        <v>131</v>
      </c>
      <c r="D22" s="70"/>
      <c r="E22" s="89" t="s">
        <v>133</v>
      </c>
      <c r="F22" s="158"/>
      <c r="G22" s="151"/>
    </row>
    <row r="23" spans="1:10" x14ac:dyDescent="0.2">
      <c r="A23" s="151"/>
      <c r="B23" s="157"/>
      <c r="C23" s="87" t="s">
        <v>128</v>
      </c>
      <c r="D23" s="81"/>
      <c r="E23" s="89" t="s">
        <v>133</v>
      </c>
      <c r="F23" s="158"/>
      <c r="G23" s="151"/>
    </row>
    <row r="24" spans="1:10" x14ac:dyDescent="0.2">
      <c r="A24" s="151"/>
      <c r="B24" s="157"/>
      <c r="C24" s="87" t="s">
        <v>132</v>
      </c>
      <c r="D24" s="81"/>
      <c r="E24" s="89" t="s">
        <v>133</v>
      </c>
      <c r="F24" s="158"/>
      <c r="G24" s="151"/>
    </row>
    <row r="25" spans="1:10" x14ac:dyDescent="0.2">
      <c r="A25" s="151"/>
      <c r="B25" s="157"/>
      <c r="C25" s="87" t="s">
        <v>129</v>
      </c>
      <c r="D25" s="81"/>
      <c r="E25" s="89" t="s">
        <v>133</v>
      </c>
      <c r="F25" s="158"/>
      <c r="G25" s="151"/>
    </row>
    <row r="26" spans="1:10" x14ac:dyDescent="0.2">
      <c r="A26" s="151"/>
      <c r="B26" s="157"/>
      <c r="C26" s="87" t="s">
        <v>134</v>
      </c>
      <c r="D26" s="81"/>
      <c r="E26" s="89" t="s">
        <v>133</v>
      </c>
      <c r="F26" s="158"/>
      <c r="G26" s="151"/>
    </row>
    <row r="27" spans="1:10" x14ac:dyDescent="0.2">
      <c r="A27" s="151"/>
      <c r="B27" s="157"/>
      <c r="C27" s="86" t="s">
        <v>189</v>
      </c>
      <c r="D27" s="70"/>
      <c r="E27" s="89" t="s">
        <v>236</v>
      </c>
      <c r="F27" s="158"/>
      <c r="G27" s="151"/>
    </row>
    <row r="28" spans="1:10" x14ac:dyDescent="0.2">
      <c r="A28" s="151"/>
      <c r="B28" s="157"/>
      <c r="C28" s="87" t="s">
        <v>146</v>
      </c>
      <c r="D28" s="70"/>
      <c r="E28" s="89" t="s">
        <v>236</v>
      </c>
      <c r="F28" s="158"/>
      <c r="G28" s="151"/>
    </row>
    <row r="29" spans="1:10" x14ac:dyDescent="0.2">
      <c r="A29" s="154"/>
      <c r="B29" s="159"/>
      <c r="C29" s="62" t="s">
        <v>188</v>
      </c>
      <c r="D29" s="4"/>
      <c r="E29" s="4"/>
      <c r="F29" s="160"/>
      <c r="G29" s="154"/>
      <c r="H29" s="4"/>
      <c r="I29" s="4"/>
      <c r="J29" s="4"/>
    </row>
    <row r="30" spans="1:10" x14ac:dyDescent="0.2">
      <c r="A30" s="151"/>
      <c r="B30" s="157"/>
      <c r="C30" s="86" t="s">
        <v>229</v>
      </c>
      <c r="D30" s="70"/>
      <c r="E30" s="89" t="s">
        <v>235</v>
      </c>
      <c r="F30" s="158"/>
      <c r="G30" s="151"/>
    </row>
    <row r="31" spans="1:10" ht="13.5" thickBot="1" x14ac:dyDescent="0.25">
      <c r="A31" s="151"/>
      <c r="B31" s="161"/>
      <c r="C31" s="162"/>
      <c r="D31" s="163"/>
      <c r="E31" s="163"/>
      <c r="F31" s="164"/>
      <c r="G31" s="151"/>
    </row>
    <row r="32" spans="1:10" x14ac:dyDescent="0.2">
      <c r="A32" s="151"/>
      <c r="B32" s="151"/>
      <c r="C32" s="152"/>
      <c r="D32" s="151"/>
      <c r="E32" s="151"/>
      <c r="F32" s="151"/>
      <c r="G32" s="151"/>
    </row>
  </sheetData>
  <sheetProtection password="DE9F" sheet="1"/>
  <scenarios current="2" show="0">
    <scenario name="Optimista" locked="1" count="5" user="WILLIAM MARTINEZ" comment="Creado por WILLIAM MARTINEZ el 29/10/1998">
      <inputCells r="D17" val="1"/>
      <inputCells r="D18" val="3"/>
      <inputCells r="D19" val="0.1" numFmtId="9"/>
      <inputCells r="D23" val="20"/>
      <inputCells r="D22" val="5"/>
    </scenario>
    <scenario name="Pesimista" locked="1" count="5" user="WILLIAM MARTINEZ" comment="Creado por WILLIAM MARTINEZ el 29/10/1998">
      <inputCells r="D17" val="1"/>
      <inputCells r="D18" val="3"/>
      <inputCells r="D19" val="0.1" numFmtId="9"/>
      <inputCells r="D23" val="20"/>
      <inputCells r="D22" val="5"/>
    </scenario>
    <scenario name="Normal" locked="1" count="5" user="WILLIAM MARTINEZ" comment="Creado por WILLIAM MARTINEZ el 29/10/1998">
      <inputCells r="D17" val="1"/>
      <inputCells r="D18" val="3"/>
      <inputCells r="D19" val="0.1" numFmtId="9"/>
      <inputCells r="D23" val="20"/>
      <inputCells r="D22" val="5"/>
    </scenario>
  </scenarios>
  <phoneticPr fontId="0" type="noConversion"/>
  <dataValidations xWindow="509" yWindow="371" count="9">
    <dataValidation type="whole" allowBlank="1" showInputMessage="1" showErrorMessage="1" promptTitle="Período de Graciia" prompt="Años de gracia en las obligaciones financieras" sqref="D17">
      <formula1>0</formula1>
      <formula2>D18-1</formula2>
    </dataValidation>
    <dataValidation type="whole" allowBlank="1" showInputMessage="1" showErrorMessage="1" error="Debe ser un número entero entre 0 y 10 años" promptTitle="Amort. Gastos Anticipados" prompt="Años de amortización de los gastos anticipados" sqref="D30">
      <formula1>0</formula1>
      <formula2>10</formula2>
    </dataValidation>
    <dataValidation type="whole" allowBlank="1" showInputMessage="1" showErrorMessage="1" error="Debe ser un número entero entre 0 y 50" promptTitle="Vida Util" prompt="Vida util proyectada del tipo de activo" sqref="D22:D28">
      <formula1>0</formula1>
      <formula2>20</formula2>
    </dataValidation>
    <dataValidation type="list" allowBlank="1" showInputMessage="1" showErrorMessage="1" promptTitle="Ajustes por Inflación" prompt="0: Tener en cuenta_x000a_1: No Tener en cuenta" sqref="D21">
      <formula1>"0,1"</formula1>
    </dataValidation>
    <dataValidation type="whole" allowBlank="1" showInputMessage="1" showErrorMessage="1" promptTitle="Plazo Obligaciones Financieras" prompt="Plazo total de las Obligaciones financieras (en años)" sqref="D18">
      <formula1>0</formula1>
      <formula2>10</formula2>
    </dataValidation>
    <dataValidation allowBlank="1" showInputMessage="1" showErrorMessage="1" promptTitle="Tasa sobre la DTF" prompt="Puntos por encima de la DTF de las Obligaciones Financieras" sqref="D19"/>
    <dataValidation type="whole" allowBlank="1" showInputMessage="1" showErrorMessage="1" promptTitle="Período de Graciia" prompt="Años de gracia en las obligaciones financieras" sqref="D4">
      <formula1>0</formula1>
      <formula2>D16-1</formula2>
    </dataValidation>
    <dataValidation type="decimal" operator="greaterThan" allowBlank="1" showInputMessage="1" showErrorMessage="1" promptTitle="Período de Graciia" prompt="Años de gracia en las obligaciones financieras" sqref="D12">
      <formula1>0</formula1>
    </dataValidation>
    <dataValidation type="whole" operator="greaterThan" allowBlank="1" showInputMessage="1" showErrorMessage="1" promptTitle="Período de Graciia" prompt="Años de gracia en las obligaciones financieras" sqref="D13:D15">
      <formula1>0</formula1>
    </dataValidation>
  </dataValidations>
  <printOptions horizontalCentered="1" verticalCentered="1" gridLines="1"/>
  <pageMargins left="0.19685039370078741" right="0.19685039370078741" top="0.98425196850393704" bottom="0.39370078740157483" header="0.59055118110236227" footer="0.51181102362204722"/>
  <pageSetup orientation="landscape" horizontalDpi="300" verticalDpi="300" r:id="rId1"/>
  <headerFooter alignWithMargins="0">
    <oddHeader>&amp;C&amp;"Arial,Negrita"&amp;14MODELAJE FINANCIERO&amp;12BASES ANUALES&amp;"Arial,Normal"&amp;10</oddHeader>
    <oddFooter>&amp;L&amp;"Arial,Negrita"&amp;8&amp;F&amp;C&amp;"Arial,Negrita"&amp;8Página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 enableFormatConditionsCalculation="0">
    <tabColor indexed="21"/>
    <pageSetUpPr fitToPage="1"/>
  </sheetPr>
  <dimension ref="A1:K60"/>
  <sheetViews>
    <sheetView showGridLines="0" showOutlineSymbols="0" topLeftCell="A2" workbookViewId="0">
      <pane xSplit="3" ySplit="1" topLeftCell="D40" activePane="bottomRight" state="frozen"/>
      <selection activeCell="A2" sqref="A2"/>
      <selection pane="topRight" activeCell="B2" sqref="B2"/>
      <selection pane="bottomLeft" activeCell="A3" sqref="A3"/>
      <selection pane="bottomRight" activeCell="D56" sqref="D56"/>
    </sheetView>
  </sheetViews>
  <sheetFormatPr baseColWidth="10" defaultColWidth="0" defaultRowHeight="12.75" zeroHeight="1" outlineLevelRow="1" x14ac:dyDescent="0.2"/>
  <cols>
    <col min="1" max="2" width="4.85546875" style="1" customWidth="1"/>
    <col min="3" max="3" width="38.42578125" style="12" bestFit="1" customWidth="1"/>
    <col min="4" max="4" width="18.7109375" style="20" customWidth="1"/>
    <col min="5" max="6" width="18.7109375" style="21" customWidth="1"/>
    <col min="7" max="9" width="19.5703125" style="21" customWidth="1"/>
    <col min="10" max="11" width="4.5703125" style="1" customWidth="1"/>
    <col min="12" max="16384" width="0" style="1" hidden="1"/>
  </cols>
  <sheetData>
    <row r="1" spans="1:11" hidden="1" outlineLevel="1" x14ac:dyDescent="0.2">
      <c r="D1" s="18">
        <v>0</v>
      </c>
      <c r="E1" s="18">
        <v>1</v>
      </c>
      <c r="F1" s="18">
        <v>2</v>
      </c>
      <c r="G1" s="18">
        <v>3</v>
      </c>
      <c r="H1" s="18">
        <v>4</v>
      </c>
      <c r="I1" s="18">
        <v>5</v>
      </c>
    </row>
    <row r="2" spans="1:11" collapsed="1" x14ac:dyDescent="0.2">
      <c r="A2" s="151"/>
      <c r="B2" s="176"/>
      <c r="C2" s="197"/>
      <c r="D2" s="179">
        <f>Proyecciones!E3</f>
        <v>0</v>
      </c>
      <c r="E2" s="179">
        <f>Proyecciones!F3</f>
        <v>1</v>
      </c>
      <c r="F2" s="179">
        <f>Proyecciones!G3</f>
        <v>2</v>
      </c>
      <c r="G2" s="179">
        <f>Proyecciones!H3</f>
        <v>3</v>
      </c>
      <c r="H2" s="179">
        <f>Proyecciones!I3</f>
        <v>4</v>
      </c>
      <c r="I2" s="179">
        <f>Proyecciones!J3</f>
        <v>5</v>
      </c>
      <c r="J2" s="180"/>
      <c r="K2" s="151"/>
    </row>
    <row r="3" spans="1:11" ht="15.75" x14ac:dyDescent="0.25">
      <c r="A3" s="151"/>
      <c r="B3" s="157"/>
      <c r="C3" s="19" t="s">
        <v>47</v>
      </c>
      <c r="D3" s="1"/>
      <c r="E3" s="1"/>
      <c r="F3" s="1"/>
      <c r="G3" s="1"/>
      <c r="H3" s="1"/>
      <c r="I3" s="1"/>
      <c r="J3" s="158"/>
      <c r="K3" s="151"/>
    </row>
    <row r="4" spans="1:11" x14ac:dyDescent="0.2">
      <c r="A4" s="151"/>
      <c r="B4" s="157"/>
      <c r="C4" s="90" t="s">
        <v>315</v>
      </c>
      <c r="D4" s="23"/>
      <c r="E4" s="23"/>
      <c r="F4" s="23"/>
      <c r="G4" s="23"/>
      <c r="H4" s="23"/>
      <c r="I4" s="23"/>
      <c r="J4" s="158"/>
      <c r="K4" s="151"/>
    </row>
    <row r="5" spans="1:11" x14ac:dyDescent="0.2">
      <c r="A5" s="151"/>
      <c r="B5" s="157"/>
      <c r="C5" s="248" t="s">
        <v>48</v>
      </c>
      <c r="D5" s="72">
        <f>D56-D6-D8-D9-D10-D11-D14-D16-D19-D22-D25-D28-D31-D34-D37-D39</f>
        <v>0</v>
      </c>
      <c r="E5" s="76">
        <f>'Flujo de Caja'!E44</f>
        <v>0</v>
      </c>
      <c r="F5" s="76">
        <f>'Flujo de Caja'!F44</f>
        <v>0</v>
      </c>
      <c r="G5" s="76">
        <f>'Flujo de Caja'!G44</f>
        <v>0</v>
      </c>
      <c r="H5" s="76">
        <f>'Flujo de Caja'!H44</f>
        <v>0</v>
      </c>
      <c r="I5" s="76">
        <f>'Flujo de Caja'!I44</f>
        <v>0</v>
      </c>
      <c r="J5" s="158"/>
      <c r="K5" s="151"/>
    </row>
    <row r="6" spans="1:11" x14ac:dyDescent="0.2">
      <c r="A6" s="151"/>
      <c r="B6" s="157"/>
      <c r="C6" s="248" t="s">
        <v>49</v>
      </c>
      <c r="D6" s="72">
        <f>Proyecciones!E64</f>
        <v>0</v>
      </c>
      <c r="E6" s="76">
        <f>Proyecciones!F64</f>
        <v>0</v>
      </c>
      <c r="F6" s="76">
        <f>Proyecciones!G64</f>
        <v>0</v>
      </c>
      <c r="G6" s="76">
        <f>Proyecciones!H64</f>
        <v>0</v>
      </c>
      <c r="H6" s="76">
        <f>Proyecciones!I64</f>
        <v>0</v>
      </c>
      <c r="I6" s="76">
        <f>Proyecciones!J64</f>
        <v>0</v>
      </c>
      <c r="J6" s="158"/>
      <c r="K6" s="151"/>
    </row>
    <row r="7" spans="1:11" x14ac:dyDescent="0.2">
      <c r="A7" s="151"/>
      <c r="B7" s="157"/>
      <c r="C7" s="248" t="s">
        <v>135</v>
      </c>
      <c r="D7" s="72"/>
      <c r="E7" s="76">
        <f>-Proyecciones!F67</f>
        <v>0</v>
      </c>
      <c r="F7" s="76">
        <f>-Proyecciones!G67</f>
        <v>0</v>
      </c>
      <c r="G7" s="76">
        <f>-Proyecciones!H67</f>
        <v>0</v>
      </c>
      <c r="H7" s="76">
        <f>-Proyecciones!I67</f>
        <v>0</v>
      </c>
      <c r="I7" s="76">
        <f>-Proyecciones!J67</f>
        <v>0</v>
      </c>
      <c r="J7" s="158"/>
      <c r="K7" s="151"/>
    </row>
    <row r="8" spans="1:11" s="12" customFormat="1" x14ac:dyDescent="0.2">
      <c r="A8" s="167"/>
      <c r="B8" s="185"/>
      <c r="C8" s="249" t="s">
        <v>139</v>
      </c>
      <c r="D8" s="72">
        <f>Proyecciones!E77</f>
        <v>0</v>
      </c>
      <c r="E8" s="76">
        <f>Proyecciones!F77</f>
        <v>0</v>
      </c>
      <c r="F8" s="76">
        <f>Proyecciones!G77</f>
        <v>0</v>
      </c>
      <c r="G8" s="76">
        <f>Proyecciones!H77</f>
        <v>0</v>
      </c>
      <c r="H8" s="76">
        <f>Proyecciones!I77</f>
        <v>0</v>
      </c>
      <c r="I8" s="76">
        <f>Proyecciones!J77</f>
        <v>0</v>
      </c>
      <c r="J8" s="186"/>
      <c r="K8" s="167"/>
    </row>
    <row r="9" spans="1:11" s="12" customFormat="1" x14ac:dyDescent="0.2">
      <c r="A9" s="167"/>
      <c r="B9" s="185"/>
      <c r="C9" s="249" t="s">
        <v>141</v>
      </c>
      <c r="D9" s="72">
        <f>Proyecciones!E74</f>
        <v>0</v>
      </c>
      <c r="E9" s="76">
        <f>Proyecciones!F74</f>
        <v>0</v>
      </c>
      <c r="F9" s="76">
        <f>Proyecciones!G74</f>
        <v>0</v>
      </c>
      <c r="G9" s="76">
        <f>Proyecciones!H74</f>
        <v>0</v>
      </c>
      <c r="H9" s="76">
        <f>Proyecciones!I74</f>
        <v>0</v>
      </c>
      <c r="I9" s="76">
        <f>Proyecciones!J74</f>
        <v>0</v>
      </c>
      <c r="J9" s="186"/>
      <c r="K9" s="167"/>
    </row>
    <row r="10" spans="1:11" s="12" customFormat="1" x14ac:dyDescent="0.2">
      <c r="A10" s="167"/>
      <c r="B10" s="185"/>
      <c r="C10" s="249" t="s">
        <v>140</v>
      </c>
      <c r="D10" s="72">
        <f>Proyecciones!E71</f>
        <v>0</v>
      </c>
      <c r="E10" s="76">
        <f>Proyecciones!F71</f>
        <v>0</v>
      </c>
      <c r="F10" s="76">
        <f>Proyecciones!G71</f>
        <v>0</v>
      </c>
      <c r="G10" s="76">
        <f>Proyecciones!H71</f>
        <v>0</v>
      </c>
      <c r="H10" s="76">
        <f>Proyecciones!I71</f>
        <v>0</v>
      </c>
      <c r="I10" s="76">
        <f>Proyecciones!J71</f>
        <v>0</v>
      </c>
      <c r="J10" s="186"/>
      <c r="K10" s="167"/>
    </row>
    <row r="11" spans="1:11" s="12" customFormat="1" x14ac:dyDescent="0.2">
      <c r="A11" s="167"/>
      <c r="B11" s="185"/>
      <c r="C11" s="249" t="s">
        <v>225</v>
      </c>
      <c r="D11" s="72">
        <f>Proyecciones!E81</f>
        <v>0</v>
      </c>
      <c r="E11" s="72">
        <f>Proyecciones!F81</f>
        <v>0</v>
      </c>
      <c r="F11" s="72">
        <f>Proyecciones!G81</f>
        <v>0</v>
      </c>
      <c r="G11" s="72">
        <f>Proyecciones!H81</f>
        <v>0</v>
      </c>
      <c r="H11" s="72">
        <f>Proyecciones!I81</f>
        <v>0</v>
      </c>
      <c r="I11" s="72">
        <f>Proyecciones!J81</f>
        <v>0</v>
      </c>
      <c r="J11" s="186"/>
      <c r="K11" s="167"/>
    </row>
    <row r="12" spans="1:11" s="12" customFormat="1" hidden="1" outlineLevel="1" x14ac:dyDescent="0.2">
      <c r="A12" s="167"/>
      <c r="B12" s="185"/>
      <c r="C12" s="250" t="s">
        <v>229</v>
      </c>
      <c r="D12" s="72">
        <f>Anticipados!C19</f>
        <v>0</v>
      </c>
      <c r="E12" s="72">
        <f>Anticipados!D19</f>
        <v>0</v>
      </c>
      <c r="F12" s="72">
        <f>Anticipados!E19</f>
        <v>0</v>
      </c>
      <c r="G12" s="72">
        <f>Anticipados!F19</f>
        <v>0</v>
      </c>
      <c r="H12" s="72">
        <f>Anticipados!G19</f>
        <v>0</v>
      </c>
      <c r="I12" s="72">
        <f>Anticipados!H19</f>
        <v>0</v>
      </c>
      <c r="J12" s="186"/>
      <c r="K12" s="167"/>
    </row>
    <row r="13" spans="1:11" s="12" customFormat="1" hidden="1" outlineLevel="1" x14ac:dyDescent="0.2">
      <c r="A13" s="167"/>
      <c r="B13" s="185"/>
      <c r="C13" s="250" t="s">
        <v>197</v>
      </c>
      <c r="D13" s="72">
        <f>-Anticipados!C43</f>
        <v>0</v>
      </c>
      <c r="E13" s="72">
        <f>-Anticipados!D43</f>
        <v>0</v>
      </c>
      <c r="F13" s="72">
        <f>-Anticipados!E43</f>
        <v>0</v>
      </c>
      <c r="G13" s="72">
        <f>-Anticipados!F43</f>
        <v>0</v>
      </c>
      <c r="H13" s="72">
        <f>-Anticipados!G43</f>
        <v>0</v>
      </c>
      <c r="I13" s="72">
        <f>-Anticipados!H43</f>
        <v>0</v>
      </c>
      <c r="J13" s="186"/>
      <c r="K13" s="167"/>
    </row>
    <row r="14" spans="1:11" s="12" customFormat="1" collapsed="1" x14ac:dyDescent="0.2">
      <c r="A14" s="167"/>
      <c r="B14" s="185"/>
      <c r="C14" s="249" t="s">
        <v>229</v>
      </c>
      <c r="D14" s="72">
        <f t="shared" ref="D14:I14" si="0">D12+D13</f>
        <v>0</v>
      </c>
      <c r="E14" s="72">
        <f t="shared" si="0"/>
        <v>0</v>
      </c>
      <c r="F14" s="72">
        <f t="shared" si="0"/>
        <v>0</v>
      </c>
      <c r="G14" s="72">
        <f t="shared" si="0"/>
        <v>0</v>
      </c>
      <c r="H14" s="72">
        <f t="shared" si="0"/>
        <v>0</v>
      </c>
      <c r="I14" s="72">
        <f t="shared" si="0"/>
        <v>0</v>
      </c>
      <c r="J14" s="186"/>
      <c r="K14" s="167"/>
    </row>
    <row r="15" spans="1:11" s="22" customFormat="1" ht="13.5" customHeight="1" x14ac:dyDescent="0.2">
      <c r="A15" s="194"/>
      <c r="B15" s="198"/>
      <c r="C15" s="251" t="s">
        <v>50</v>
      </c>
      <c r="D15" s="92">
        <f t="shared" ref="D15:I15" si="1">SUM(D5:D11)+D14</f>
        <v>0</v>
      </c>
      <c r="E15" s="92">
        <f t="shared" si="1"/>
        <v>0</v>
      </c>
      <c r="F15" s="92">
        <f t="shared" si="1"/>
        <v>0</v>
      </c>
      <c r="G15" s="92">
        <f t="shared" si="1"/>
        <v>0</v>
      </c>
      <c r="H15" s="92">
        <f t="shared" si="1"/>
        <v>0</v>
      </c>
      <c r="I15" s="92">
        <f t="shared" si="1"/>
        <v>0</v>
      </c>
      <c r="J15" s="199"/>
      <c r="K15" s="194"/>
    </row>
    <row r="16" spans="1:11" x14ac:dyDescent="0.2">
      <c r="A16" s="151"/>
      <c r="B16" s="157"/>
      <c r="C16" s="249" t="s">
        <v>125</v>
      </c>
      <c r="D16" s="72">
        <f>Proyecciones!E96</f>
        <v>0</v>
      </c>
      <c r="E16" s="76">
        <f>Proyecciones!F96+Terrenos!C18</f>
        <v>0</v>
      </c>
      <c r="F16" s="76">
        <f>Proyecciones!G96+Terrenos!D18</f>
        <v>0</v>
      </c>
      <c r="G16" s="76">
        <f>Proyecciones!H96+Terrenos!E18</f>
        <v>0</v>
      </c>
      <c r="H16" s="76">
        <f>Proyecciones!I96+Terrenos!F18</f>
        <v>0</v>
      </c>
      <c r="I16" s="76">
        <f>Proyecciones!J96+Terrenos!G18</f>
        <v>0</v>
      </c>
      <c r="J16" s="158"/>
      <c r="K16" s="151"/>
    </row>
    <row r="17" spans="1:11" hidden="1" outlineLevel="1" x14ac:dyDescent="0.2">
      <c r="A17" s="151"/>
      <c r="B17" s="157"/>
      <c r="C17" s="250" t="s">
        <v>127</v>
      </c>
      <c r="D17" s="72">
        <f>Proyecciones!E99</f>
        <v>0</v>
      </c>
      <c r="E17" s="76">
        <f>Proyecciones!F99+Construcciones!C17</f>
        <v>0</v>
      </c>
      <c r="F17" s="76">
        <f>Proyecciones!G99+Construcciones!D17</f>
        <v>0</v>
      </c>
      <c r="G17" s="76">
        <f>Proyecciones!H99+Construcciones!E17</f>
        <v>0</v>
      </c>
      <c r="H17" s="76">
        <f>Proyecciones!I99+Construcciones!F17</f>
        <v>0</v>
      </c>
      <c r="I17" s="76">
        <f>Proyecciones!J99+Construcciones!G17</f>
        <v>0</v>
      </c>
      <c r="J17" s="158"/>
      <c r="K17" s="151"/>
    </row>
    <row r="18" spans="1:11" hidden="1" outlineLevel="1" x14ac:dyDescent="0.2">
      <c r="A18" s="151"/>
      <c r="B18" s="157"/>
      <c r="C18" s="250" t="s">
        <v>51</v>
      </c>
      <c r="D18" s="72"/>
      <c r="E18" s="76">
        <f>-Proyecciones!F103-Construcciones!C38</f>
        <v>0</v>
      </c>
      <c r="F18" s="76">
        <f>-Proyecciones!G103-Construcciones!D38</f>
        <v>0</v>
      </c>
      <c r="G18" s="76">
        <f>-Proyecciones!H103-Construcciones!E38</f>
        <v>0</v>
      </c>
      <c r="H18" s="76">
        <f>-Proyecciones!I103-Construcciones!F38</f>
        <v>0</v>
      </c>
      <c r="I18" s="76">
        <f>-Proyecciones!J103-Construcciones!G38</f>
        <v>0</v>
      </c>
      <c r="J18" s="158"/>
      <c r="K18" s="151"/>
    </row>
    <row r="19" spans="1:11" collapsed="1" x14ac:dyDescent="0.2">
      <c r="A19" s="151"/>
      <c r="B19" s="157"/>
      <c r="C19" s="249" t="s">
        <v>127</v>
      </c>
      <c r="D19" s="76">
        <f t="shared" ref="D19:I19" si="2">D17+D18</f>
        <v>0</v>
      </c>
      <c r="E19" s="76">
        <f t="shared" si="2"/>
        <v>0</v>
      </c>
      <c r="F19" s="76">
        <f t="shared" si="2"/>
        <v>0</v>
      </c>
      <c r="G19" s="76">
        <f t="shared" si="2"/>
        <v>0</v>
      </c>
      <c r="H19" s="76">
        <f t="shared" si="2"/>
        <v>0</v>
      </c>
      <c r="I19" s="76">
        <f t="shared" si="2"/>
        <v>0</v>
      </c>
      <c r="J19" s="158"/>
      <c r="K19" s="151"/>
    </row>
    <row r="20" spans="1:11" hidden="1" outlineLevel="1" x14ac:dyDescent="0.2">
      <c r="A20" s="151"/>
      <c r="B20" s="157"/>
      <c r="C20" s="250" t="s">
        <v>128</v>
      </c>
      <c r="D20" s="72">
        <f>Proyecciones!E106</f>
        <v>0</v>
      </c>
      <c r="E20" s="76">
        <f>Proyecciones!F106+Maquinaria!C17</f>
        <v>0</v>
      </c>
      <c r="F20" s="76">
        <f>Proyecciones!G106+Maquinaria!D17</f>
        <v>0</v>
      </c>
      <c r="G20" s="76">
        <f>Proyecciones!H106+Maquinaria!E17</f>
        <v>0</v>
      </c>
      <c r="H20" s="76">
        <f>Proyecciones!I106+Maquinaria!F17</f>
        <v>0</v>
      </c>
      <c r="I20" s="76">
        <f>Proyecciones!J106+Maquinaria!G17</f>
        <v>0</v>
      </c>
      <c r="J20" s="158"/>
      <c r="K20" s="151"/>
    </row>
    <row r="21" spans="1:11" hidden="1" outlineLevel="1" x14ac:dyDescent="0.2">
      <c r="A21" s="151"/>
      <c r="B21" s="157"/>
      <c r="C21" s="250" t="s">
        <v>193</v>
      </c>
      <c r="D21" s="72"/>
      <c r="E21" s="76">
        <f>-Proyecciones!F110-Maquinaria!C38</f>
        <v>0</v>
      </c>
      <c r="F21" s="76">
        <f>-Proyecciones!G110-Maquinaria!D38</f>
        <v>0</v>
      </c>
      <c r="G21" s="76">
        <f>-Proyecciones!H110-Maquinaria!E38</f>
        <v>0</v>
      </c>
      <c r="H21" s="76">
        <f>-Proyecciones!I110-Maquinaria!F38</f>
        <v>0</v>
      </c>
      <c r="I21" s="76">
        <f>-Proyecciones!J110-Maquinaria!G38</f>
        <v>0</v>
      </c>
      <c r="J21" s="158"/>
      <c r="K21" s="151"/>
    </row>
    <row r="22" spans="1:11" collapsed="1" x14ac:dyDescent="0.2">
      <c r="A22" s="151"/>
      <c r="B22" s="157"/>
      <c r="C22" s="249" t="s">
        <v>128</v>
      </c>
      <c r="D22" s="76">
        <f>D20-D21</f>
        <v>0</v>
      </c>
      <c r="E22" s="76">
        <f>E20+E21</f>
        <v>0</v>
      </c>
      <c r="F22" s="76">
        <f>F20+F21</f>
        <v>0</v>
      </c>
      <c r="G22" s="76">
        <f>G20+G21</f>
        <v>0</v>
      </c>
      <c r="H22" s="76">
        <f>H20+H21</f>
        <v>0</v>
      </c>
      <c r="I22" s="76">
        <f>I20+I21</f>
        <v>0</v>
      </c>
      <c r="J22" s="158"/>
      <c r="K22" s="151"/>
    </row>
    <row r="23" spans="1:11" hidden="1" outlineLevel="1" x14ac:dyDescent="0.2">
      <c r="A23" s="151"/>
      <c r="B23" s="157"/>
      <c r="C23" s="250" t="s">
        <v>132</v>
      </c>
      <c r="D23" s="72">
        <f>Proyecciones!E113</f>
        <v>0</v>
      </c>
      <c r="E23" s="76">
        <f>Proyecciones!F113+Muebles!C17</f>
        <v>0</v>
      </c>
      <c r="F23" s="76">
        <f>Proyecciones!G113+Muebles!D17</f>
        <v>0</v>
      </c>
      <c r="G23" s="76">
        <f>Proyecciones!H113+Muebles!E17</f>
        <v>0</v>
      </c>
      <c r="H23" s="76">
        <f>Proyecciones!I113+Muebles!F17</f>
        <v>0</v>
      </c>
      <c r="I23" s="76">
        <f>Proyecciones!J113+Muebles!G17</f>
        <v>0</v>
      </c>
      <c r="J23" s="158"/>
      <c r="K23" s="151"/>
    </row>
    <row r="24" spans="1:11" hidden="1" outlineLevel="1" x14ac:dyDescent="0.2">
      <c r="A24" s="151"/>
      <c r="B24" s="157"/>
      <c r="C24" s="250" t="s">
        <v>193</v>
      </c>
      <c r="D24" s="72"/>
      <c r="E24" s="76">
        <f>-Proyecciones!F117-Muebles!C38</f>
        <v>0</v>
      </c>
      <c r="F24" s="76">
        <f>-Proyecciones!G117-Muebles!D38</f>
        <v>0</v>
      </c>
      <c r="G24" s="76">
        <f>-Proyecciones!H117-Muebles!E38</f>
        <v>0</v>
      </c>
      <c r="H24" s="76">
        <f>-Proyecciones!I117-Muebles!F38</f>
        <v>0</v>
      </c>
      <c r="I24" s="76">
        <f>-Proyecciones!J117-Muebles!G38</f>
        <v>0</v>
      </c>
      <c r="J24" s="158"/>
      <c r="K24" s="151"/>
    </row>
    <row r="25" spans="1:11" collapsed="1" x14ac:dyDescent="0.2">
      <c r="A25" s="151"/>
      <c r="B25" s="157"/>
      <c r="C25" s="249" t="s">
        <v>132</v>
      </c>
      <c r="D25" s="76">
        <f>D23-D24</f>
        <v>0</v>
      </c>
      <c r="E25" s="76">
        <f>E23+E24</f>
        <v>0</v>
      </c>
      <c r="F25" s="76">
        <f>F23+F24</f>
        <v>0</v>
      </c>
      <c r="G25" s="76">
        <f>G23+G24</f>
        <v>0</v>
      </c>
      <c r="H25" s="76">
        <f>H23+H24</f>
        <v>0</v>
      </c>
      <c r="I25" s="76">
        <f>I23+I24</f>
        <v>0</v>
      </c>
      <c r="J25" s="158"/>
      <c r="K25" s="151"/>
    </row>
    <row r="26" spans="1:11" hidden="1" outlineLevel="1" x14ac:dyDescent="0.2">
      <c r="A26" s="151"/>
      <c r="B26" s="157"/>
      <c r="C26" s="250" t="s">
        <v>129</v>
      </c>
      <c r="D26" s="72">
        <f>Proyecciones!E120</f>
        <v>0</v>
      </c>
      <c r="E26" s="76">
        <f>Proyecciones!F120+Transporte!C17</f>
        <v>0</v>
      </c>
      <c r="F26" s="76">
        <f>Proyecciones!G120+Transporte!D17</f>
        <v>0</v>
      </c>
      <c r="G26" s="76">
        <f>Proyecciones!H120+Transporte!E17</f>
        <v>0</v>
      </c>
      <c r="H26" s="76">
        <f>Proyecciones!I120+Transporte!F17</f>
        <v>0</v>
      </c>
      <c r="I26" s="76">
        <f>Proyecciones!J120+Transporte!G17</f>
        <v>0</v>
      </c>
      <c r="J26" s="158"/>
      <c r="K26" s="151"/>
    </row>
    <row r="27" spans="1:11" hidden="1" outlineLevel="1" x14ac:dyDescent="0.2">
      <c r="A27" s="151"/>
      <c r="B27" s="157"/>
      <c r="C27" s="250" t="s">
        <v>193</v>
      </c>
      <c r="D27" s="72"/>
      <c r="E27" s="76">
        <f>-Proyecciones!F124-Transporte!C38</f>
        <v>0</v>
      </c>
      <c r="F27" s="76">
        <f>-Proyecciones!G124-Transporte!D38</f>
        <v>0</v>
      </c>
      <c r="G27" s="76">
        <f>-Proyecciones!H124-Transporte!E38</f>
        <v>0</v>
      </c>
      <c r="H27" s="76">
        <f>-Proyecciones!I124-Transporte!F38</f>
        <v>0</v>
      </c>
      <c r="I27" s="76">
        <f>-Proyecciones!J124-Transporte!G38</f>
        <v>0</v>
      </c>
      <c r="J27" s="158"/>
      <c r="K27" s="151"/>
    </row>
    <row r="28" spans="1:11" collapsed="1" x14ac:dyDescent="0.2">
      <c r="A28" s="151"/>
      <c r="B28" s="157"/>
      <c r="C28" s="249" t="s">
        <v>129</v>
      </c>
      <c r="D28" s="76">
        <f>D26-D27</f>
        <v>0</v>
      </c>
      <c r="E28" s="76">
        <f>E26+E27</f>
        <v>0</v>
      </c>
      <c r="F28" s="76">
        <f>F26+F27</f>
        <v>0</v>
      </c>
      <c r="G28" s="76">
        <f>G26+G27</f>
        <v>0</v>
      </c>
      <c r="H28" s="76">
        <f>H26+H27</f>
        <v>0</v>
      </c>
      <c r="I28" s="76">
        <f>I26+I27</f>
        <v>0</v>
      </c>
      <c r="J28" s="158"/>
      <c r="K28" s="151"/>
    </row>
    <row r="29" spans="1:11" hidden="1" outlineLevel="1" x14ac:dyDescent="0.2">
      <c r="A29" s="151"/>
      <c r="B29" s="157"/>
      <c r="C29" s="250" t="s">
        <v>134</v>
      </c>
      <c r="D29" s="72">
        <f>Proyecciones!E127</f>
        <v>0</v>
      </c>
      <c r="E29" s="76">
        <f>Proyecciones!F127+Oficina!C17</f>
        <v>0</v>
      </c>
      <c r="F29" s="76">
        <f>Proyecciones!G127+Oficina!D17</f>
        <v>0</v>
      </c>
      <c r="G29" s="76">
        <f>Proyecciones!H127+Oficina!E17</f>
        <v>0</v>
      </c>
      <c r="H29" s="76">
        <f>Proyecciones!I127+Oficina!F17</f>
        <v>0</v>
      </c>
      <c r="I29" s="76">
        <f>Proyecciones!J127+Oficina!G17</f>
        <v>0</v>
      </c>
      <c r="J29" s="158"/>
      <c r="K29" s="151"/>
    </row>
    <row r="30" spans="1:11" hidden="1" outlineLevel="1" x14ac:dyDescent="0.2">
      <c r="A30" s="151"/>
      <c r="B30" s="157"/>
      <c r="C30" s="250" t="s">
        <v>193</v>
      </c>
      <c r="D30" s="72"/>
      <c r="E30" s="76">
        <f>-Proyecciones!F131-Oficina!C38</f>
        <v>0</v>
      </c>
      <c r="F30" s="76">
        <f>-Proyecciones!G131-Oficina!D38</f>
        <v>0</v>
      </c>
      <c r="G30" s="76">
        <f>-Proyecciones!H131-Oficina!E38</f>
        <v>0</v>
      </c>
      <c r="H30" s="76">
        <f>-Proyecciones!I131-Oficina!F38</f>
        <v>0</v>
      </c>
      <c r="I30" s="76">
        <f>-Proyecciones!J131-Oficina!G38</f>
        <v>0</v>
      </c>
      <c r="J30" s="158"/>
      <c r="K30" s="151"/>
    </row>
    <row r="31" spans="1:11" collapsed="1" x14ac:dyDescent="0.2">
      <c r="A31" s="151"/>
      <c r="B31" s="157"/>
      <c r="C31" s="249" t="s">
        <v>134</v>
      </c>
      <c r="D31" s="76">
        <f>D29-D30</f>
        <v>0</v>
      </c>
      <c r="E31" s="76">
        <f>E29+E30</f>
        <v>0</v>
      </c>
      <c r="F31" s="76">
        <f>F29+F30</f>
        <v>0</v>
      </c>
      <c r="G31" s="76">
        <f>G29+G30</f>
        <v>0</v>
      </c>
      <c r="H31" s="76">
        <f>H29+H30</f>
        <v>0</v>
      </c>
      <c r="I31" s="76">
        <f>I29+I30</f>
        <v>0</v>
      </c>
      <c r="J31" s="158"/>
      <c r="K31" s="151"/>
    </row>
    <row r="32" spans="1:11" hidden="1" outlineLevel="1" x14ac:dyDescent="0.2">
      <c r="A32" s="151"/>
      <c r="B32" s="157"/>
      <c r="C32" s="250" t="s">
        <v>144</v>
      </c>
      <c r="D32" s="72">
        <f>Proyecciones!E134</f>
        <v>0</v>
      </c>
      <c r="E32" s="72">
        <f>Proyecciones!F134+Semovientes!C17</f>
        <v>0</v>
      </c>
      <c r="F32" s="72">
        <f>Proyecciones!G134+Semovientes!D17</f>
        <v>0</v>
      </c>
      <c r="G32" s="72">
        <f>Proyecciones!H134+Semovientes!E17</f>
        <v>0</v>
      </c>
      <c r="H32" s="72">
        <f>Proyecciones!I134+Semovientes!F17</f>
        <v>0</v>
      </c>
      <c r="I32" s="72">
        <f>Proyecciones!J134+Semovientes!G17</f>
        <v>0</v>
      </c>
      <c r="J32" s="158"/>
      <c r="K32" s="151"/>
    </row>
    <row r="33" spans="1:11" hidden="1" outlineLevel="1" x14ac:dyDescent="0.2">
      <c r="A33" s="151"/>
      <c r="B33" s="157"/>
      <c r="C33" s="250" t="s">
        <v>209</v>
      </c>
      <c r="D33" s="72"/>
      <c r="E33" s="76">
        <f>-Proyecciones!F138-Semovientes!C38</f>
        <v>0</v>
      </c>
      <c r="F33" s="76">
        <f>-Proyecciones!G138-Semovientes!D38</f>
        <v>0</v>
      </c>
      <c r="G33" s="76">
        <f>-Proyecciones!H138-Semovientes!E38</f>
        <v>0</v>
      </c>
      <c r="H33" s="76">
        <f>-Proyecciones!I138-Semovientes!F38</f>
        <v>0</v>
      </c>
      <c r="I33" s="76">
        <f>-Proyecciones!J138-Semovientes!G38</f>
        <v>0</v>
      </c>
      <c r="J33" s="158"/>
      <c r="K33" s="151"/>
    </row>
    <row r="34" spans="1:11" collapsed="1" x14ac:dyDescent="0.2">
      <c r="A34" s="151"/>
      <c r="B34" s="157"/>
      <c r="C34" s="249" t="s">
        <v>144</v>
      </c>
      <c r="D34" s="76">
        <f t="shared" ref="D34:I34" si="3">D32+D33</f>
        <v>0</v>
      </c>
      <c r="E34" s="76">
        <f t="shared" si="3"/>
        <v>0</v>
      </c>
      <c r="F34" s="76">
        <f t="shared" si="3"/>
        <v>0</v>
      </c>
      <c r="G34" s="76">
        <f t="shared" si="3"/>
        <v>0</v>
      </c>
      <c r="H34" s="76">
        <f t="shared" si="3"/>
        <v>0</v>
      </c>
      <c r="I34" s="76">
        <f t="shared" si="3"/>
        <v>0</v>
      </c>
      <c r="J34" s="158"/>
      <c r="K34" s="151"/>
    </row>
    <row r="35" spans="1:11" hidden="1" outlineLevel="1" x14ac:dyDescent="0.2">
      <c r="A35" s="151"/>
      <c r="B35" s="157"/>
      <c r="C35" s="250" t="s">
        <v>146</v>
      </c>
      <c r="D35" s="72">
        <f>Proyecciones!E141</f>
        <v>0</v>
      </c>
      <c r="E35" s="72">
        <f>Proyecciones!F141+Permanentes!C17</f>
        <v>0</v>
      </c>
      <c r="F35" s="72">
        <f>Proyecciones!G141+Permanentes!D17</f>
        <v>0</v>
      </c>
      <c r="G35" s="72">
        <f>Proyecciones!H141+Permanentes!E17</f>
        <v>0</v>
      </c>
      <c r="H35" s="72">
        <f>Proyecciones!I141+Permanentes!F17</f>
        <v>0</v>
      </c>
      <c r="I35" s="72">
        <f>Proyecciones!J141+Permanentes!G17</f>
        <v>0</v>
      </c>
      <c r="J35" s="158"/>
      <c r="K35" s="151"/>
    </row>
    <row r="36" spans="1:11" hidden="1" outlineLevel="1" x14ac:dyDescent="0.2">
      <c r="A36" s="151"/>
      <c r="B36" s="157"/>
      <c r="C36" s="250" t="s">
        <v>209</v>
      </c>
      <c r="D36" s="72"/>
      <c r="E36" s="76">
        <f>-Proyecciones!F145-Permanentes!C38</f>
        <v>0</v>
      </c>
      <c r="F36" s="76">
        <f>-Proyecciones!G145-Permanentes!D38</f>
        <v>0</v>
      </c>
      <c r="G36" s="76">
        <f>-Proyecciones!H145-Permanentes!E38</f>
        <v>0</v>
      </c>
      <c r="H36" s="76">
        <f>-Proyecciones!I145-Permanentes!F38</f>
        <v>0</v>
      </c>
      <c r="I36" s="76">
        <f>-Proyecciones!J145-Permanentes!G38</f>
        <v>0</v>
      </c>
      <c r="J36" s="158"/>
      <c r="K36" s="151"/>
    </row>
    <row r="37" spans="1:11" collapsed="1" x14ac:dyDescent="0.2">
      <c r="A37" s="151"/>
      <c r="B37" s="157"/>
      <c r="C37" s="249" t="s">
        <v>146</v>
      </c>
      <c r="D37" s="76">
        <f t="shared" ref="D37:I37" si="4">D35+D36</f>
        <v>0</v>
      </c>
      <c r="E37" s="76">
        <f t="shared" si="4"/>
        <v>0</v>
      </c>
      <c r="F37" s="76">
        <f t="shared" si="4"/>
        <v>0</v>
      </c>
      <c r="G37" s="76">
        <f t="shared" si="4"/>
        <v>0</v>
      </c>
      <c r="H37" s="76">
        <f t="shared" si="4"/>
        <v>0</v>
      </c>
      <c r="I37" s="76">
        <f t="shared" si="4"/>
        <v>0</v>
      </c>
      <c r="J37" s="158"/>
      <c r="K37" s="151"/>
    </row>
    <row r="38" spans="1:11" s="22" customFormat="1" x14ac:dyDescent="0.2">
      <c r="A38" s="194"/>
      <c r="B38" s="198"/>
      <c r="C38" s="252" t="s">
        <v>53</v>
      </c>
      <c r="D38" s="92">
        <f t="shared" ref="D38:I38" si="5">D16+D19+D22+D25+D28+D31+D34+D37</f>
        <v>0</v>
      </c>
      <c r="E38" s="92">
        <f t="shared" si="5"/>
        <v>0</v>
      </c>
      <c r="F38" s="92">
        <f t="shared" si="5"/>
        <v>0</v>
      </c>
      <c r="G38" s="92">
        <f t="shared" si="5"/>
        <v>0</v>
      </c>
      <c r="H38" s="92">
        <f t="shared" si="5"/>
        <v>0</v>
      </c>
      <c r="I38" s="92">
        <f t="shared" si="5"/>
        <v>0</v>
      </c>
      <c r="J38" s="199"/>
      <c r="K38" s="194"/>
    </row>
    <row r="39" spans="1:11" s="22" customFormat="1" x14ac:dyDescent="0.2">
      <c r="A39" s="194"/>
      <c r="B39" s="198"/>
      <c r="C39" s="251" t="s">
        <v>216</v>
      </c>
      <c r="D39" s="92">
        <f>Proyecciones!E158</f>
        <v>0</v>
      </c>
      <c r="E39" s="92">
        <f>Proyecciones!F158</f>
        <v>0</v>
      </c>
      <c r="F39" s="92">
        <f>Proyecciones!G158</f>
        <v>0</v>
      </c>
      <c r="G39" s="92">
        <f>Proyecciones!H158</f>
        <v>0</v>
      </c>
      <c r="H39" s="92">
        <f>Proyecciones!I158</f>
        <v>0</v>
      </c>
      <c r="I39" s="92">
        <f>Proyecciones!J158</f>
        <v>0</v>
      </c>
      <c r="J39" s="199"/>
      <c r="K39" s="194"/>
    </row>
    <row r="40" spans="1:11" x14ac:dyDescent="0.2">
      <c r="A40" s="151"/>
      <c r="B40" s="157"/>
      <c r="C40" s="91" t="s">
        <v>311</v>
      </c>
      <c r="D40" s="92">
        <f t="shared" ref="D40:I40" si="6">D15+D38+D39</f>
        <v>0</v>
      </c>
      <c r="E40" s="92">
        <f t="shared" si="6"/>
        <v>0</v>
      </c>
      <c r="F40" s="92">
        <f t="shared" si="6"/>
        <v>0</v>
      </c>
      <c r="G40" s="92">
        <f t="shared" si="6"/>
        <v>0</v>
      </c>
      <c r="H40" s="92">
        <f t="shared" si="6"/>
        <v>0</v>
      </c>
      <c r="I40" s="92">
        <f t="shared" si="6"/>
        <v>0</v>
      </c>
      <c r="J40" s="158"/>
      <c r="K40" s="151"/>
    </row>
    <row r="41" spans="1:11" x14ac:dyDescent="0.2">
      <c r="A41" s="151"/>
      <c r="B41" s="157"/>
      <c r="C41" s="90" t="s">
        <v>148</v>
      </c>
      <c r="D41" s="23"/>
      <c r="E41" s="23"/>
      <c r="F41" s="23"/>
      <c r="G41" s="23"/>
      <c r="H41" s="23"/>
      <c r="I41" s="23"/>
      <c r="J41" s="158"/>
      <c r="K41" s="151"/>
    </row>
    <row r="42" spans="1:11" x14ac:dyDescent="0.2">
      <c r="A42" s="151"/>
      <c r="B42" s="157"/>
      <c r="C42" s="111" t="s">
        <v>217</v>
      </c>
      <c r="D42" s="72">
        <f>Proyecciones!E88</f>
        <v>0</v>
      </c>
      <c r="E42" s="76">
        <f>Proyecciones!F88</f>
        <v>0</v>
      </c>
      <c r="F42" s="76">
        <f>Proyecciones!G88</f>
        <v>0</v>
      </c>
      <c r="G42" s="76">
        <f>Proyecciones!H88</f>
        <v>0</v>
      </c>
      <c r="H42" s="76">
        <f>Proyecciones!I88</f>
        <v>0</v>
      </c>
      <c r="I42" s="76">
        <f>Proyecciones!J88</f>
        <v>0</v>
      </c>
      <c r="J42" s="158"/>
      <c r="K42" s="151"/>
    </row>
    <row r="43" spans="1:11" x14ac:dyDescent="0.2">
      <c r="A43" s="151"/>
      <c r="B43" s="157"/>
      <c r="C43" s="111" t="s">
        <v>54</v>
      </c>
      <c r="D43" s="72">
        <v>0</v>
      </c>
      <c r="E43" s="76">
        <f>Proyecciones!F168</f>
        <v>0</v>
      </c>
      <c r="F43" s="76">
        <f>Proyecciones!G168</f>
        <v>0</v>
      </c>
      <c r="G43" s="76">
        <f>Proyecciones!H168</f>
        <v>0</v>
      </c>
      <c r="H43" s="76">
        <f>Proyecciones!I168</f>
        <v>0</v>
      </c>
      <c r="I43" s="76">
        <f>Proyecciones!J168</f>
        <v>0</v>
      </c>
      <c r="J43" s="158"/>
      <c r="K43" s="151"/>
    </row>
    <row r="44" spans="1:11" x14ac:dyDescent="0.2">
      <c r="A44" s="151"/>
      <c r="B44" s="157"/>
      <c r="C44" s="111" t="s">
        <v>220</v>
      </c>
      <c r="D44" s="72"/>
      <c r="E44" s="76">
        <f>Proyecciones!F90</f>
        <v>0</v>
      </c>
      <c r="F44" s="76">
        <f>Proyecciones!G90</f>
        <v>0</v>
      </c>
      <c r="G44" s="76">
        <f>Proyecciones!H90</f>
        <v>0</v>
      </c>
      <c r="H44" s="76">
        <f>Proyecciones!I90</f>
        <v>0</v>
      </c>
      <c r="I44" s="76">
        <f>Proyecciones!J90</f>
        <v>0</v>
      </c>
      <c r="J44" s="158"/>
      <c r="K44" s="151"/>
    </row>
    <row r="45" spans="1:11" x14ac:dyDescent="0.2">
      <c r="A45" s="151"/>
      <c r="B45" s="157"/>
      <c r="C45" s="111" t="s">
        <v>55</v>
      </c>
      <c r="D45" s="76">
        <f>'Deuda $'!C14</f>
        <v>0</v>
      </c>
      <c r="E45" s="76">
        <f>'Deuda $'!D14</f>
        <v>0</v>
      </c>
      <c r="F45" s="76">
        <f>'Deuda $'!E14</f>
        <v>0</v>
      </c>
      <c r="G45" s="76">
        <f>'Deuda $'!F14</f>
        <v>0</v>
      </c>
      <c r="H45" s="76">
        <f>'Deuda $'!G14</f>
        <v>0</v>
      </c>
      <c r="I45" s="76">
        <f>'Deuda $'!H14</f>
        <v>0</v>
      </c>
      <c r="J45" s="158"/>
      <c r="K45" s="151"/>
    </row>
    <row r="46" spans="1:11" x14ac:dyDescent="0.2">
      <c r="A46" s="151"/>
      <c r="B46" s="157"/>
      <c r="C46" s="111" t="s">
        <v>56</v>
      </c>
      <c r="D46" s="72"/>
      <c r="E46" s="76">
        <f>Proyecciones!F92</f>
        <v>0</v>
      </c>
      <c r="F46" s="76">
        <f>Proyecciones!G92</f>
        <v>0</v>
      </c>
      <c r="G46" s="76">
        <f>Proyecciones!H92</f>
        <v>0</v>
      </c>
      <c r="H46" s="76">
        <f>Proyecciones!I92</f>
        <v>0</v>
      </c>
      <c r="I46" s="76">
        <f>Proyecciones!J92</f>
        <v>0</v>
      </c>
      <c r="J46" s="158"/>
      <c r="K46" s="151"/>
    </row>
    <row r="47" spans="1:11" x14ac:dyDescent="0.2">
      <c r="A47" s="151"/>
      <c r="B47" s="157"/>
      <c r="C47" s="111" t="s">
        <v>149</v>
      </c>
      <c r="D47" s="72">
        <f>Proyecciones!E173</f>
        <v>0</v>
      </c>
      <c r="E47" s="72">
        <f>Proyecciones!F173</f>
        <v>0</v>
      </c>
      <c r="F47" s="72">
        <f>Proyecciones!G173</f>
        <v>0</v>
      </c>
      <c r="G47" s="72">
        <f>Proyecciones!H173</f>
        <v>0</v>
      </c>
      <c r="H47" s="72">
        <f>Proyecciones!I173</f>
        <v>0</v>
      </c>
      <c r="I47" s="72">
        <f>Proyecciones!J173</f>
        <v>0</v>
      </c>
      <c r="J47" s="158"/>
      <c r="K47" s="151"/>
    </row>
    <row r="48" spans="1:11" s="22" customFormat="1" x14ac:dyDescent="0.2">
      <c r="A48" s="194"/>
      <c r="B48" s="198"/>
      <c r="C48" s="91" t="s">
        <v>312</v>
      </c>
      <c r="D48" s="92">
        <f t="shared" ref="D48:I48" si="7">SUM(D42:D47)</f>
        <v>0</v>
      </c>
      <c r="E48" s="92">
        <f t="shared" si="7"/>
        <v>0</v>
      </c>
      <c r="F48" s="92">
        <f t="shared" si="7"/>
        <v>0</v>
      </c>
      <c r="G48" s="92">
        <f t="shared" si="7"/>
        <v>0</v>
      </c>
      <c r="H48" s="92">
        <f t="shared" si="7"/>
        <v>0</v>
      </c>
      <c r="I48" s="92">
        <f t="shared" si="7"/>
        <v>0</v>
      </c>
      <c r="J48" s="199"/>
      <c r="K48" s="194"/>
    </row>
    <row r="49" spans="1:11" x14ac:dyDescent="0.2">
      <c r="A49" s="151"/>
      <c r="B49" s="157"/>
      <c r="C49" s="93" t="s">
        <v>26</v>
      </c>
      <c r="D49" s="23"/>
      <c r="E49" s="23"/>
      <c r="F49" s="23"/>
      <c r="G49" s="23"/>
      <c r="H49" s="23"/>
      <c r="I49" s="23"/>
      <c r="J49" s="158"/>
      <c r="K49" s="151"/>
    </row>
    <row r="50" spans="1:11" x14ac:dyDescent="0.2">
      <c r="A50" s="151"/>
      <c r="B50" s="157"/>
      <c r="C50" s="112" t="s">
        <v>29</v>
      </c>
      <c r="D50" s="72">
        <f>Proyecciones!E171</f>
        <v>0</v>
      </c>
      <c r="E50" s="76">
        <f>Proyecciones!F176</f>
        <v>0</v>
      </c>
      <c r="F50" s="76">
        <f>Proyecciones!G176</f>
        <v>0</v>
      </c>
      <c r="G50" s="76">
        <f>Proyecciones!H176</f>
        <v>0</v>
      </c>
      <c r="H50" s="76">
        <f>Proyecciones!I176</f>
        <v>0</v>
      </c>
      <c r="I50" s="76">
        <f>Proyecciones!J176</f>
        <v>0</v>
      </c>
      <c r="J50" s="158"/>
      <c r="K50" s="151"/>
    </row>
    <row r="51" spans="1:11" s="12" customFormat="1" x14ac:dyDescent="0.2">
      <c r="A51" s="167"/>
      <c r="B51" s="185"/>
      <c r="C51" s="112" t="s">
        <v>32</v>
      </c>
      <c r="D51" s="72">
        <v>0</v>
      </c>
      <c r="E51" s="76">
        <f>Proyecciones!F178</f>
        <v>0</v>
      </c>
      <c r="F51" s="76">
        <f>Proyecciones!G178</f>
        <v>0</v>
      </c>
      <c r="G51" s="76">
        <f>Proyecciones!H178</f>
        <v>0</v>
      </c>
      <c r="H51" s="76">
        <f>Proyecciones!I178</f>
        <v>0</v>
      </c>
      <c r="I51" s="76">
        <f>Proyecciones!J178</f>
        <v>0</v>
      </c>
      <c r="J51" s="186"/>
      <c r="K51" s="167"/>
    </row>
    <row r="52" spans="1:11" x14ac:dyDescent="0.2">
      <c r="A52" s="151"/>
      <c r="B52" s="157"/>
      <c r="C52" s="112" t="s">
        <v>33</v>
      </c>
      <c r="D52" s="72">
        <v>0</v>
      </c>
      <c r="E52" s="76">
        <f>Proyecciones!F179</f>
        <v>0</v>
      </c>
      <c r="F52" s="76">
        <f>Proyecciones!G179</f>
        <v>0</v>
      </c>
      <c r="G52" s="76">
        <f>Proyecciones!H179</f>
        <v>0</v>
      </c>
      <c r="H52" s="76">
        <f>Proyecciones!I179</f>
        <v>0</v>
      </c>
      <c r="I52" s="76">
        <f>Proyecciones!J179</f>
        <v>0</v>
      </c>
      <c r="J52" s="158"/>
      <c r="K52" s="151"/>
    </row>
    <row r="53" spans="1:11" x14ac:dyDescent="0.2">
      <c r="A53" s="151"/>
      <c r="B53" s="157"/>
      <c r="C53" s="112" t="s">
        <v>34</v>
      </c>
      <c r="D53" s="72">
        <v>0</v>
      </c>
      <c r="E53" s="76">
        <f>Proyecciones!F180</f>
        <v>0</v>
      </c>
      <c r="F53" s="76">
        <f>Proyecciones!G180</f>
        <v>0</v>
      </c>
      <c r="G53" s="76">
        <f>Proyecciones!H180</f>
        <v>0</v>
      </c>
      <c r="H53" s="76">
        <f>Proyecciones!I180</f>
        <v>0</v>
      </c>
      <c r="I53" s="76">
        <f>Proyecciones!J180</f>
        <v>0</v>
      </c>
      <c r="J53" s="158"/>
      <c r="K53" s="151"/>
    </row>
    <row r="54" spans="1:11" s="12" customFormat="1" x14ac:dyDescent="0.2">
      <c r="A54" s="167"/>
      <c r="B54" s="185"/>
      <c r="C54" s="113" t="s">
        <v>57</v>
      </c>
      <c r="D54" s="72">
        <v>0</v>
      </c>
      <c r="E54" s="76">
        <f>Proyecciones!F183</f>
        <v>0</v>
      </c>
      <c r="F54" s="76">
        <f>Proyecciones!G183</f>
        <v>0</v>
      </c>
      <c r="G54" s="76">
        <f>Proyecciones!H183</f>
        <v>0</v>
      </c>
      <c r="H54" s="76">
        <f>Proyecciones!I183</f>
        <v>0</v>
      </c>
      <c r="I54" s="76">
        <f>Proyecciones!J183</f>
        <v>0</v>
      </c>
      <c r="J54" s="186"/>
      <c r="K54" s="167"/>
    </row>
    <row r="55" spans="1:11" s="22" customFormat="1" x14ac:dyDescent="0.2">
      <c r="A55" s="194"/>
      <c r="B55" s="198"/>
      <c r="C55" s="91" t="s">
        <v>313</v>
      </c>
      <c r="D55" s="92">
        <f t="shared" ref="D55:I55" si="8">D50+D51+D52+D53+D54</f>
        <v>0</v>
      </c>
      <c r="E55" s="92">
        <f t="shared" si="8"/>
        <v>0</v>
      </c>
      <c r="F55" s="92">
        <f t="shared" si="8"/>
        <v>0</v>
      </c>
      <c r="G55" s="92">
        <f t="shared" si="8"/>
        <v>0</v>
      </c>
      <c r="H55" s="92">
        <f t="shared" si="8"/>
        <v>0</v>
      </c>
      <c r="I55" s="92">
        <f t="shared" si="8"/>
        <v>0</v>
      </c>
      <c r="J55" s="199"/>
      <c r="K55" s="194"/>
    </row>
    <row r="56" spans="1:11" s="22" customFormat="1" x14ac:dyDescent="0.2">
      <c r="A56" s="194"/>
      <c r="B56" s="198"/>
      <c r="C56" s="91" t="s">
        <v>314</v>
      </c>
      <c r="D56" s="92">
        <f t="shared" ref="D56:I56" si="9">D48+D55</f>
        <v>0</v>
      </c>
      <c r="E56" s="92">
        <f t="shared" si="9"/>
        <v>0</v>
      </c>
      <c r="F56" s="92">
        <f t="shared" si="9"/>
        <v>0</v>
      </c>
      <c r="G56" s="92">
        <f t="shared" si="9"/>
        <v>0</v>
      </c>
      <c r="H56" s="92">
        <f t="shared" si="9"/>
        <v>0</v>
      </c>
      <c r="I56" s="92">
        <f t="shared" si="9"/>
        <v>0</v>
      </c>
      <c r="J56" s="199"/>
      <c r="K56" s="194"/>
    </row>
    <row r="57" spans="1:11" ht="13.5" thickBot="1" x14ac:dyDescent="0.25">
      <c r="A57" s="151"/>
      <c r="B57" s="161"/>
      <c r="C57" s="200"/>
      <c r="D57" s="201"/>
      <c r="E57" s="201"/>
      <c r="F57" s="201"/>
      <c r="G57" s="201"/>
      <c r="H57" s="201"/>
      <c r="I57" s="201"/>
      <c r="J57" s="164"/>
      <c r="K57" s="151"/>
    </row>
    <row r="58" spans="1:11" s="26" customFormat="1" hidden="1" outlineLevel="1" x14ac:dyDescent="0.2">
      <c r="A58" s="195"/>
      <c r="C58" s="24" t="s">
        <v>58</v>
      </c>
      <c r="D58" s="25">
        <f t="shared" ref="D58:I58" si="10">D56-D40</f>
        <v>0</v>
      </c>
      <c r="E58" s="25">
        <f t="shared" si="10"/>
        <v>0</v>
      </c>
      <c r="F58" s="25">
        <f t="shared" si="10"/>
        <v>0</v>
      </c>
      <c r="G58" s="25">
        <f t="shared" si="10"/>
        <v>0</v>
      </c>
      <c r="H58" s="25">
        <f t="shared" si="10"/>
        <v>0</v>
      </c>
      <c r="I58" s="25">
        <f t="shared" si="10"/>
        <v>0</v>
      </c>
      <c r="K58" s="195"/>
    </row>
    <row r="59" spans="1:11" collapsed="1" x14ac:dyDescent="0.2">
      <c r="A59" s="151"/>
      <c r="B59" s="151"/>
      <c r="C59" s="167"/>
      <c r="D59" s="196"/>
      <c r="E59" s="152"/>
      <c r="F59" s="152"/>
      <c r="G59" s="152"/>
      <c r="H59" s="152"/>
      <c r="I59" s="152"/>
      <c r="J59" s="151"/>
      <c r="K59" s="151"/>
    </row>
    <row r="60" spans="1:11" hidden="1" x14ac:dyDescent="0.2"/>
  </sheetData>
  <sheetProtection password="DE9F" sheet="1"/>
  <phoneticPr fontId="0" type="noConversion"/>
  <conditionalFormatting sqref="D58:I58">
    <cfRule type="cellIs" dxfId="1" priority="1" stopIfTrue="1" operator="notEqual">
      <formula>0</formula>
    </cfRule>
  </conditionalFormatting>
  <conditionalFormatting sqref="D5:I5">
    <cfRule type="cellIs" dxfId="0" priority="2" stopIfTrue="1" operator="lessThan">
      <formula>0</formula>
    </cfRule>
  </conditionalFormatting>
  <printOptions horizontalCentered="1" verticalCentered="1" gridLinesSet="0"/>
  <pageMargins left="0.19685039370078741" right="0.19685039370078741" top="0.98425196850393704" bottom="0.39370078740157483" header="0.59055118110236227" footer="0.51181102362204722"/>
  <pageSetup scale="83" orientation="landscape" horizontalDpi="300" verticalDpi="300" r:id="rId1"/>
  <headerFooter alignWithMargins="0">
    <oddHeader>&amp;C&amp;"Arial,Negrita"&amp;14MODELAJE FINANCIERO&amp;12BALANCE GENERAL ANUAL&amp;"Arial,Normal"&amp;10</oddHeader>
    <oddFooter>&amp;L&amp;"Arial,Negrita"&amp;8&amp;F&amp;C&amp;"Arial,Negrita"&amp;8Página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 enableFormatConditionsCalculation="0">
    <tabColor indexed="21"/>
    <pageSetUpPr fitToPage="1"/>
  </sheetPr>
  <dimension ref="A1:J30"/>
  <sheetViews>
    <sheetView showGridLines="0" showOutlineSymbols="0" workbookViewId="0">
      <pane xSplit="3" ySplit="2" topLeftCell="D3" activePane="bottomRight" state="frozen"/>
      <selection activeCell="C15" sqref="C15"/>
      <selection pane="topRight" activeCell="C15" sqref="C15"/>
      <selection pane="bottomLeft" activeCell="C15" sqref="C15"/>
      <selection pane="bottomRight" activeCell="I5" sqref="I5"/>
    </sheetView>
  </sheetViews>
  <sheetFormatPr baseColWidth="10" defaultColWidth="0" defaultRowHeight="12.75" zeroHeight="1" outlineLevelRow="1" x14ac:dyDescent="0.2"/>
  <cols>
    <col min="1" max="2" width="4" style="28" customWidth="1"/>
    <col min="3" max="3" width="38.85546875" style="27" customWidth="1"/>
    <col min="4" max="4" width="17.42578125" style="29" customWidth="1"/>
    <col min="5" max="6" width="17.42578125" style="28" customWidth="1"/>
    <col min="7" max="8" width="19.5703125" style="28" customWidth="1"/>
    <col min="9" max="10" width="5.7109375" style="28" customWidth="1"/>
    <col min="11" max="16384" width="0" style="28" hidden="1"/>
  </cols>
  <sheetData>
    <row r="1" spans="1:10" x14ac:dyDescent="0.2">
      <c r="A1" s="202"/>
      <c r="B1" s="176"/>
      <c r="C1" s="208"/>
      <c r="D1" s="253">
        <f>Proyecciones!F3</f>
        <v>1</v>
      </c>
      <c r="E1" s="253">
        <f>Proyecciones!G3</f>
        <v>2</v>
      </c>
      <c r="F1" s="253">
        <f>Proyecciones!H3</f>
        <v>3</v>
      </c>
      <c r="G1" s="253">
        <f>Proyecciones!I3</f>
        <v>4</v>
      </c>
      <c r="H1" s="253">
        <f>Proyecciones!J3</f>
        <v>5</v>
      </c>
      <c r="I1" s="180"/>
      <c r="J1" s="202"/>
    </row>
    <row r="2" spans="1:10" ht="15.75" x14ac:dyDescent="0.25">
      <c r="A2" s="202"/>
      <c r="B2" s="157"/>
      <c r="C2" s="209" t="s">
        <v>59</v>
      </c>
      <c r="D2" s="7"/>
      <c r="E2" s="1"/>
      <c r="F2" s="1"/>
      <c r="G2" s="1"/>
      <c r="H2" s="1"/>
      <c r="I2" s="158"/>
      <c r="J2" s="202"/>
    </row>
    <row r="3" spans="1:10" x14ac:dyDescent="0.2">
      <c r="A3" s="202"/>
      <c r="B3" s="157"/>
      <c r="C3" s="94" t="s">
        <v>60</v>
      </c>
      <c r="D3" s="76">
        <f>Proyecciones!F27</f>
        <v>0</v>
      </c>
      <c r="E3" s="76">
        <f>Proyecciones!G27</f>
        <v>0</v>
      </c>
      <c r="F3" s="76">
        <f>Proyecciones!H27</f>
        <v>0</v>
      </c>
      <c r="G3" s="76">
        <f>Proyecciones!I27</f>
        <v>0</v>
      </c>
      <c r="H3" s="76">
        <f>Proyecciones!J27</f>
        <v>0</v>
      </c>
      <c r="I3" s="158"/>
      <c r="J3" s="202"/>
    </row>
    <row r="4" spans="1:10" x14ac:dyDescent="0.2">
      <c r="A4" s="202"/>
      <c r="B4" s="157"/>
      <c r="C4" s="95" t="s">
        <v>61</v>
      </c>
      <c r="D4" s="76">
        <f>Proyecciones!F30</f>
        <v>0</v>
      </c>
      <c r="E4" s="76">
        <f>Proyecciones!G30</f>
        <v>0</v>
      </c>
      <c r="F4" s="76">
        <f>Proyecciones!H30</f>
        <v>0</v>
      </c>
      <c r="G4" s="76">
        <f>Proyecciones!I30</f>
        <v>0</v>
      </c>
      <c r="H4" s="76">
        <f>Proyecciones!J30</f>
        <v>0</v>
      </c>
      <c r="I4" s="158"/>
      <c r="J4" s="202"/>
    </row>
    <row r="5" spans="1:10" x14ac:dyDescent="0.2">
      <c r="A5" s="202"/>
      <c r="B5" s="157"/>
      <c r="C5" s="96" t="s">
        <v>234</v>
      </c>
      <c r="D5" s="76">
        <f>Proyecciones!F52</f>
        <v>0</v>
      </c>
      <c r="E5" s="76">
        <f>Proyecciones!G52</f>
        <v>0</v>
      </c>
      <c r="F5" s="76">
        <f>Proyecciones!H52</f>
        <v>0</v>
      </c>
      <c r="G5" s="76">
        <f>Proyecciones!I52</f>
        <v>0</v>
      </c>
      <c r="H5" s="76">
        <f>Proyecciones!J52</f>
        <v>0</v>
      </c>
      <c r="I5" s="158"/>
      <c r="J5" s="202"/>
    </row>
    <row r="6" spans="1:10" x14ac:dyDescent="0.2">
      <c r="A6" s="202"/>
      <c r="B6" s="157"/>
      <c r="C6" s="96" t="s">
        <v>22</v>
      </c>
      <c r="D6" s="76">
        <f>Proyecciones!F53</f>
        <v>0</v>
      </c>
      <c r="E6" s="76">
        <f>Proyecciones!G53</f>
        <v>0</v>
      </c>
      <c r="F6" s="76">
        <f>Proyecciones!H53</f>
        <v>0</v>
      </c>
      <c r="G6" s="76">
        <f>Proyecciones!I53</f>
        <v>0</v>
      </c>
      <c r="H6" s="76">
        <f>Proyecciones!J53</f>
        <v>0</v>
      </c>
      <c r="I6" s="158"/>
      <c r="J6" s="202"/>
    </row>
    <row r="7" spans="1:10" x14ac:dyDescent="0.2">
      <c r="A7" s="202"/>
      <c r="B7" s="157"/>
      <c r="C7" s="96" t="s">
        <v>231</v>
      </c>
      <c r="D7" s="76">
        <f>Proyecciones!F136+Proyecciones!F143+Semovientes!C24+Permanentes!C24</f>
        <v>0</v>
      </c>
      <c r="E7" s="76">
        <f>Proyecciones!G136+Proyecciones!G143+Semovientes!D24+Permanentes!D24</f>
        <v>0</v>
      </c>
      <c r="F7" s="76">
        <f>Proyecciones!H136+Proyecciones!H143+Semovientes!E24+Permanentes!E24</f>
        <v>0</v>
      </c>
      <c r="G7" s="76">
        <f>Proyecciones!I136+Proyecciones!I143+Semovientes!F24+Permanentes!F24</f>
        <v>0</v>
      </c>
      <c r="H7" s="76">
        <f>Proyecciones!J136+Proyecciones!J143+Semovientes!G24+Permanentes!G24</f>
        <v>0</v>
      </c>
      <c r="I7" s="158"/>
      <c r="J7" s="202"/>
    </row>
    <row r="8" spans="1:10" x14ac:dyDescent="0.2">
      <c r="A8" s="202"/>
      <c r="B8" s="157"/>
      <c r="C8" s="96" t="s">
        <v>289</v>
      </c>
      <c r="D8" s="76">
        <f>Proyecciones!F48</f>
        <v>0</v>
      </c>
      <c r="E8" s="76">
        <f>Proyecciones!G48</f>
        <v>0</v>
      </c>
      <c r="F8" s="76">
        <f>Proyecciones!H48</f>
        <v>0</v>
      </c>
      <c r="G8" s="76">
        <f>Proyecciones!I48</f>
        <v>0</v>
      </c>
      <c r="H8" s="76">
        <f>Proyecciones!J48</f>
        <v>0</v>
      </c>
      <c r="I8" s="158"/>
      <c r="J8" s="202"/>
    </row>
    <row r="9" spans="1:10" s="30" customFormat="1" x14ac:dyDescent="0.2">
      <c r="A9" s="203"/>
      <c r="B9" s="198"/>
      <c r="C9" s="97" t="s">
        <v>62</v>
      </c>
      <c r="D9" s="92">
        <f>D3-D4-D5-D6-D7-D8</f>
        <v>0</v>
      </c>
      <c r="E9" s="92">
        <f>E3-E4-E5-E6-E7-E8</f>
        <v>0</v>
      </c>
      <c r="F9" s="92">
        <f>F3-F4-F5-F6-F7-F8</f>
        <v>0</v>
      </c>
      <c r="G9" s="92">
        <f>G3-G4-G5-G6-G7-G8</f>
        <v>0</v>
      </c>
      <c r="H9" s="92">
        <f>H3-H4-H5-H6-H7-H8</f>
        <v>0</v>
      </c>
      <c r="I9" s="199"/>
      <c r="J9" s="203"/>
    </row>
    <row r="10" spans="1:10" x14ac:dyDescent="0.2">
      <c r="A10" s="202"/>
      <c r="B10" s="157"/>
      <c r="C10" s="96" t="s">
        <v>63</v>
      </c>
      <c r="D10" s="76">
        <f>Proyecciones!F58</f>
        <v>0</v>
      </c>
      <c r="E10" s="76">
        <f>Proyecciones!G58</f>
        <v>0</v>
      </c>
      <c r="F10" s="76">
        <f>Proyecciones!H58</f>
        <v>0</v>
      </c>
      <c r="G10" s="76">
        <f>Proyecciones!I58</f>
        <v>0</v>
      </c>
      <c r="H10" s="76">
        <f>Proyecciones!J58</f>
        <v>0</v>
      </c>
      <c r="I10" s="158"/>
      <c r="J10" s="202"/>
    </row>
    <row r="11" spans="1:10" x14ac:dyDescent="0.2">
      <c r="A11" s="202"/>
      <c r="B11" s="157"/>
      <c r="C11" s="96" t="s">
        <v>64</v>
      </c>
      <c r="D11" s="76">
        <f>Proyecciones!F59</f>
        <v>0</v>
      </c>
      <c r="E11" s="76">
        <f>Proyecciones!G59</f>
        <v>0</v>
      </c>
      <c r="F11" s="76">
        <f>Proyecciones!H59</f>
        <v>0</v>
      </c>
      <c r="G11" s="76">
        <f>Proyecciones!I59</f>
        <v>0</v>
      </c>
      <c r="H11" s="76">
        <f>Proyecciones!J59</f>
        <v>0</v>
      </c>
      <c r="I11" s="158"/>
      <c r="J11" s="202"/>
    </row>
    <row r="12" spans="1:10" x14ac:dyDescent="0.2">
      <c r="A12" s="202"/>
      <c r="B12" s="157"/>
      <c r="C12" s="96" t="s">
        <v>136</v>
      </c>
      <c r="D12" s="76">
        <f>Proyecciones!F68</f>
        <v>0</v>
      </c>
      <c r="E12" s="76">
        <f>Proyecciones!G68</f>
        <v>0</v>
      </c>
      <c r="F12" s="76">
        <f>Proyecciones!H68</f>
        <v>0</v>
      </c>
      <c r="G12" s="76">
        <f>Proyecciones!I68</f>
        <v>0</v>
      </c>
      <c r="H12" s="76">
        <f>Proyecciones!J68</f>
        <v>0</v>
      </c>
      <c r="I12" s="158"/>
      <c r="J12" s="202"/>
    </row>
    <row r="13" spans="1:10" x14ac:dyDescent="0.2">
      <c r="A13" s="202"/>
      <c r="B13" s="157"/>
      <c r="C13" s="96" t="s">
        <v>232</v>
      </c>
      <c r="D13" s="76">
        <f>Anticipados!D27</f>
        <v>0</v>
      </c>
      <c r="E13" s="76">
        <f>Anticipados!E27</f>
        <v>0</v>
      </c>
      <c r="F13" s="76">
        <f>Anticipados!F27</f>
        <v>0</v>
      </c>
      <c r="G13" s="76">
        <f>Anticipados!G27</f>
        <v>0</v>
      </c>
      <c r="H13" s="76">
        <f>Anticipados!H27</f>
        <v>0</v>
      </c>
      <c r="I13" s="158"/>
      <c r="J13" s="202"/>
    </row>
    <row r="14" spans="1:10" s="31" customFormat="1" x14ac:dyDescent="0.2">
      <c r="A14" s="204"/>
      <c r="B14" s="210"/>
      <c r="C14" s="98" t="s">
        <v>65</v>
      </c>
      <c r="D14" s="99">
        <f>D9-SUM(D10:D13)</f>
        <v>0</v>
      </c>
      <c r="E14" s="99">
        <f>E9-SUM(E10:E13)</f>
        <v>0</v>
      </c>
      <c r="F14" s="99">
        <f>F9-SUM(F10:F13)</f>
        <v>0</v>
      </c>
      <c r="G14" s="99">
        <f>G9-SUM(G10:G13)</f>
        <v>0</v>
      </c>
      <c r="H14" s="99">
        <f>H9-SUM(H10:H13)</f>
        <v>0</v>
      </c>
      <c r="I14" s="211"/>
      <c r="J14" s="204"/>
    </row>
    <row r="15" spans="1:10" s="32" customFormat="1" outlineLevel="1" x14ac:dyDescent="0.2">
      <c r="A15" s="205"/>
      <c r="B15" s="212"/>
      <c r="C15" s="100" t="s">
        <v>66</v>
      </c>
      <c r="D15" s="101"/>
      <c r="E15" s="101"/>
      <c r="F15" s="101"/>
      <c r="G15" s="101"/>
      <c r="H15" s="101"/>
      <c r="I15" s="213"/>
      <c r="J15" s="205"/>
    </row>
    <row r="16" spans="1:10" s="32" customFormat="1" outlineLevel="1" x14ac:dyDescent="0.2">
      <c r="A16" s="205"/>
      <c r="B16" s="212"/>
      <c r="C16" s="100" t="s">
        <v>67</v>
      </c>
      <c r="D16" s="101">
        <f>'Deuda $'!D30</f>
        <v>0</v>
      </c>
      <c r="E16" s="101">
        <f>'Deuda $'!E30</f>
        <v>0</v>
      </c>
      <c r="F16" s="101">
        <f>'Deuda $'!F30</f>
        <v>0</v>
      </c>
      <c r="G16" s="101">
        <f>'Deuda $'!G30</f>
        <v>0</v>
      </c>
      <c r="H16" s="101">
        <f>'Deuda $'!H30</f>
        <v>0</v>
      </c>
      <c r="I16" s="213"/>
      <c r="J16" s="205"/>
    </row>
    <row r="17" spans="1:10" x14ac:dyDescent="0.2">
      <c r="A17" s="202"/>
      <c r="B17" s="157"/>
      <c r="C17" s="102" t="s">
        <v>68</v>
      </c>
      <c r="D17" s="76">
        <f>D15-D16</f>
        <v>0</v>
      </c>
      <c r="E17" s="76">
        <f>E15-E16</f>
        <v>0</v>
      </c>
      <c r="F17" s="76">
        <f>F15-F16</f>
        <v>0</v>
      </c>
      <c r="G17" s="76">
        <f>G15-G16</f>
        <v>0</v>
      </c>
      <c r="H17" s="76">
        <f>H15-H16</f>
        <v>0</v>
      </c>
      <c r="I17" s="158"/>
      <c r="J17" s="202"/>
    </row>
    <row r="18" spans="1:10" s="32" customFormat="1" hidden="1" outlineLevel="1" x14ac:dyDescent="0.2">
      <c r="A18" s="205"/>
      <c r="B18" s="212"/>
      <c r="C18" s="100" t="s">
        <v>69</v>
      </c>
      <c r="D18" s="101">
        <f>-Proyecciones!F182</f>
        <v>0</v>
      </c>
      <c r="E18" s="101">
        <f>-Proyecciones!G182</f>
        <v>0</v>
      </c>
      <c r="F18" s="101">
        <f>-Proyecciones!H182</f>
        <v>0</v>
      </c>
      <c r="G18" s="101">
        <f>-Proyecciones!I182</f>
        <v>0</v>
      </c>
      <c r="H18" s="101">
        <f>-Proyecciones!J182</f>
        <v>0</v>
      </c>
      <c r="I18" s="213"/>
      <c r="J18" s="205"/>
    </row>
    <row r="19" spans="1:10" s="32" customFormat="1" hidden="1" outlineLevel="1" x14ac:dyDescent="0.2">
      <c r="A19" s="205"/>
      <c r="B19" s="212"/>
      <c r="C19" s="100" t="s">
        <v>70</v>
      </c>
      <c r="D19" s="101">
        <f>Proyecciones!F97+Proyecciones!F100+Proyecciones!F107+Proyecciones!F114+Proyecciones!F121+Proyecciones!F128+Proyecciones!F135+Proyecciones!F142+Terrenos!C11+Construcciones!C10+Maquinaria!C10+Muebles!C10+Transporte!C10+Oficina!C10+Semovientes!C10+Permanentes!C10+Anticipados!D11</f>
        <v>0</v>
      </c>
      <c r="E19" s="101">
        <f>Proyecciones!G97+Proyecciones!G100+Proyecciones!G107+Proyecciones!G114+Proyecciones!G121+Proyecciones!G128+Proyecciones!G135+Proyecciones!G142+Terrenos!D11+Construcciones!D10+Maquinaria!D10+Muebles!D10+Transporte!D10+Oficina!D10+Semovientes!D10+Permanentes!D10+Anticipados!E11</f>
        <v>0</v>
      </c>
      <c r="F19" s="101">
        <f>Proyecciones!H97+Proyecciones!H100+Proyecciones!H107+Proyecciones!H114+Proyecciones!H121+Proyecciones!H128+Proyecciones!H135+Proyecciones!H142+Terrenos!E11+Construcciones!E10+Maquinaria!E10+Muebles!E10+Transporte!E10+Oficina!E10+Semovientes!E10+Permanentes!E10+Anticipados!F11</f>
        <v>0</v>
      </c>
      <c r="G19" s="101">
        <f>Proyecciones!I97+Proyecciones!I100+Proyecciones!I107+Proyecciones!I114+Proyecciones!I121+Proyecciones!I128+Proyecciones!I135+Proyecciones!I142+Terrenos!F11+Construcciones!F10+Maquinaria!F10+Muebles!F10+Transporte!F10+Oficina!F10+Semovientes!F10+Permanentes!F10+Anticipados!G11</f>
        <v>0</v>
      </c>
      <c r="H19" s="101">
        <f>Proyecciones!J97+Proyecciones!J100+Proyecciones!J107+Proyecciones!J114+Proyecciones!J121+Proyecciones!J128+Proyecciones!J135+Proyecciones!J142+Terrenos!G11+Construcciones!G10+Maquinaria!G10+Muebles!G10+Transporte!G10+Oficina!G10+Semovientes!G10+Permanentes!G10+Anticipados!H11</f>
        <v>0</v>
      </c>
      <c r="I19" s="213"/>
      <c r="J19" s="205"/>
    </row>
    <row r="20" spans="1:10" s="32" customFormat="1" hidden="1" outlineLevel="1" x14ac:dyDescent="0.2">
      <c r="A20" s="205"/>
      <c r="B20" s="212"/>
      <c r="C20" s="100" t="s">
        <v>71</v>
      </c>
      <c r="D20" s="101">
        <f>-Proyecciones!F102-Proyecciones!F109-Proyecciones!F116-Proyecciones!F123-Proyecciones!F130-Construcciones!C31-Maquinaria!C31-Muebles!C31-Transporte!C31-Oficina!C31</f>
        <v>0</v>
      </c>
      <c r="E20" s="101">
        <f>-Proyecciones!G102-Proyecciones!G109-Proyecciones!G116-Proyecciones!G123-Proyecciones!G130-Construcciones!D31-Maquinaria!D31-Muebles!D31-Transporte!D31-Oficina!D31</f>
        <v>0</v>
      </c>
      <c r="F20" s="101">
        <f>-Proyecciones!H102-Proyecciones!H109-Proyecciones!H116-Proyecciones!H123-Proyecciones!H130-Construcciones!E31-Maquinaria!E31-Muebles!E31-Transporte!E31-Oficina!E31</f>
        <v>0</v>
      </c>
      <c r="G20" s="101">
        <f>-Proyecciones!I102-Proyecciones!I109-Proyecciones!I116-Proyecciones!I123-Proyecciones!I130-Construcciones!F31-Maquinaria!F31-Muebles!F31-Transporte!F31-Oficina!F31</f>
        <v>0</v>
      </c>
      <c r="H20" s="101">
        <f>-Proyecciones!J102-Proyecciones!J109-Proyecciones!J116-Proyecciones!J123-Proyecciones!J130-Construcciones!G31-Maquinaria!G31-Muebles!G31-Transporte!G31-Oficina!G31</f>
        <v>0</v>
      </c>
      <c r="I20" s="213"/>
      <c r="J20" s="205"/>
    </row>
    <row r="21" spans="1:10" s="32" customFormat="1" hidden="1" outlineLevel="1" x14ac:dyDescent="0.2">
      <c r="A21" s="205"/>
      <c r="B21" s="212"/>
      <c r="C21" s="100" t="s">
        <v>195</v>
      </c>
      <c r="D21" s="101">
        <f>-Anticipados!D35</f>
        <v>0</v>
      </c>
      <c r="E21" s="101">
        <f>-Anticipados!E35</f>
        <v>0</v>
      </c>
      <c r="F21" s="101">
        <f>-Anticipados!F35</f>
        <v>0</v>
      </c>
      <c r="G21" s="101">
        <f>-Anticipados!G35</f>
        <v>0</v>
      </c>
      <c r="H21" s="101">
        <f>-Anticipados!H35</f>
        <v>0</v>
      </c>
      <c r="I21" s="213"/>
      <c r="J21" s="205"/>
    </row>
    <row r="22" spans="1:10" s="32" customFormat="1" hidden="1" outlineLevel="1" x14ac:dyDescent="0.2">
      <c r="A22" s="205"/>
      <c r="B22" s="212"/>
      <c r="C22" s="100" t="s">
        <v>233</v>
      </c>
      <c r="D22" s="101">
        <f>-Proyecciones!F137-Proyecciones!F144-Semovientes!C31-Permanentes!C31</f>
        <v>0</v>
      </c>
      <c r="E22" s="101">
        <f>-Proyecciones!G137-Proyecciones!G144-Semovientes!D31-Permanentes!D31</f>
        <v>0</v>
      </c>
      <c r="F22" s="101">
        <f>-Proyecciones!H137-Proyecciones!H144-Semovientes!E31-Permanentes!E31</f>
        <v>0</v>
      </c>
      <c r="G22" s="101">
        <f>-Proyecciones!I137-Proyecciones!I144-Semovientes!F31-Permanentes!F31</f>
        <v>0</v>
      </c>
      <c r="H22" s="101">
        <f>-Proyecciones!J137-Proyecciones!J144-Semovientes!G31-Permanentes!G31</f>
        <v>0</v>
      </c>
      <c r="I22" s="213"/>
      <c r="J22" s="205"/>
    </row>
    <row r="23" spans="1:10" hidden="1" outlineLevel="1" x14ac:dyDescent="0.2">
      <c r="A23" s="202"/>
      <c r="B23" s="157"/>
      <c r="C23" s="103" t="s">
        <v>72</v>
      </c>
      <c r="D23" s="76">
        <f>D18+D19+D20+D21+D22</f>
        <v>0</v>
      </c>
      <c r="E23" s="76">
        <f>E18+E19+E20+E21+E22</f>
        <v>0</v>
      </c>
      <c r="F23" s="76">
        <f>F18+F19+F20+F21+F22</f>
        <v>0</v>
      </c>
      <c r="G23" s="76">
        <f>G18+G19+G20+G21+G22</f>
        <v>0</v>
      </c>
      <c r="H23" s="76">
        <f>H18+H19+H20+H21+H22</f>
        <v>0</v>
      </c>
      <c r="I23" s="158"/>
      <c r="J23" s="202"/>
    </row>
    <row r="24" spans="1:10" s="31" customFormat="1" collapsed="1" x14ac:dyDescent="0.2">
      <c r="A24" s="204"/>
      <c r="B24" s="210"/>
      <c r="C24" s="104" t="s">
        <v>73</v>
      </c>
      <c r="D24" s="99">
        <f>D14+D17+D23</f>
        <v>0</v>
      </c>
      <c r="E24" s="99">
        <f>E14+E17+E23</f>
        <v>0</v>
      </c>
      <c r="F24" s="99">
        <f>F14+F17+F23</f>
        <v>0</v>
      </c>
      <c r="G24" s="99">
        <f>G14+G17+G23</f>
        <v>0</v>
      </c>
      <c r="H24" s="99">
        <f>H14+H17+H23</f>
        <v>0</v>
      </c>
      <c r="I24" s="211"/>
      <c r="J24" s="204"/>
    </row>
    <row r="25" spans="1:10" x14ac:dyDescent="0.2">
      <c r="A25" s="202"/>
      <c r="B25" s="157"/>
      <c r="C25" s="105" t="s">
        <v>124</v>
      </c>
      <c r="D25" s="76">
        <f>Proyecciones!F167</f>
        <v>0</v>
      </c>
      <c r="E25" s="76">
        <f>Proyecciones!G167</f>
        <v>0</v>
      </c>
      <c r="F25" s="76">
        <f>Proyecciones!H167</f>
        <v>0</v>
      </c>
      <c r="G25" s="76">
        <f>Proyecciones!I167</f>
        <v>0</v>
      </c>
      <c r="H25" s="76">
        <f>Proyecciones!J167</f>
        <v>0</v>
      </c>
      <c r="I25" s="158"/>
      <c r="J25" s="202"/>
    </row>
    <row r="26" spans="1:10" s="30" customFormat="1" x14ac:dyDescent="0.2">
      <c r="A26" s="203"/>
      <c r="B26" s="198"/>
      <c r="C26" s="106" t="s">
        <v>74</v>
      </c>
      <c r="D26" s="92">
        <f>D24-D25</f>
        <v>0</v>
      </c>
      <c r="E26" s="92">
        <f>E24-E25</f>
        <v>0</v>
      </c>
      <c r="F26" s="92">
        <f>F24-F25</f>
        <v>0</v>
      </c>
      <c r="G26" s="92">
        <f>G24-G25</f>
        <v>0</v>
      </c>
      <c r="H26" s="92">
        <f>H24-H25</f>
        <v>0</v>
      </c>
      <c r="I26" s="199"/>
      <c r="J26" s="203"/>
    </row>
    <row r="27" spans="1:10" ht="13.5" thickBot="1" x14ac:dyDescent="0.25">
      <c r="A27" s="202"/>
      <c r="B27" s="161"/>
      <c r="C27" s="214"/>
      <c r="D27" s="215"/>
      <c r="E27" s="200"/>
      <c r="F27" s="200"/>
      <c r="G27" s="200"/>
      <c r="H27" s="200"/>
      <c r="I27" s="164"/>
      <c r="J27" s="202"/>
    </row>
    <row r="28" spans="1:10" x14ac:dyDescent="0.2">
      <c r="A28" s="202"/>
      <c r="B28" s="202"/>
      <c r="C28" s="206"/>
      <c r="D28" s="207"/>
      <c r="E28" s="207"/>
      <c r="F28" s="207"/>
      <c r="G28" s="207"/>
      <c r="H28" s="207"/>
      <c r="I28" s="202"/>
      <c r="J28" s="202"/>
    </row>
    <row r="29" spans="1:10" hidden="1" x14ac:dyDescent="0.2">
      <c r="C29" s="34"/>
      <c r="D29" s="36"/>
      <c r="E29" s="36"/>
      <c r="F29" s="36"/>
      <c r="G29" s="36"/>
      <c r="H29" s="36"/>
    </row>
    <row r="30" spans="1:10" hidden="1" x14ac:dyDescent="0.2">
      <c r="C30" s="34"/>
      <c r="D30" s="35"/>
      <c r="E30" s="35"/>
      <c r="F30" s="35"/>
      <c r="G30" s="35"/>
      <c r="H30" s="35"/>
    </row>
  </sheetData>
  <sheetProtection password="DE9F" sheet="1"/>
  <phoneticPr fontId="0" type="noConversion"/>
  <printOptions horizontalCentered="1" verticalCentered="1" gridLinesSet="0"/>
  <pageMargins left="0.19685039370078741" right="0.19685039370078741" top="0.98425196850393704" bottom="0.39370078740157483" header="0.59055118110236227" footer="0.51181102362204722"/>
  <pageSetup scale="97" orientation="landscape" horizontalDpi="300" verticalDpi="300" r:id="rId1"/>
  <headerFooter alignWithMargins="0">
    <oddHeader>&amp;C&amp;"Arial,Negrita"&amp;14MODELAJE FINANCIERO&amp;12ESTADO DE RESULTADOS ANUAL&amp;"Arial,Normal"&amp;10</oddHeader>
    <oddFooter>&amp;L&amp;"Arial,Negrita"&amp;8&amp;F&amp;C&amp;"Arial,Negrita"&amp;8Página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 enableFormatConditionsCalculation="0">
    <tabColor indexed="21"/>
    <pageSetUpPr fitToPage="1"/>
  </sheetPr>
  <dimension ref="A1:K46"/>
  <sheetViews>
    <sheetView showGridLines="0" showOutlineSymbols="0" workbookViewId="0">
      <pane xSplit="3" ySplit="2" topLeftCell="D3" activePane="bottomRight" state="frozen"/>
      <selection activeCell="C15" sqref="C15"/>
      <selection pane="topRight" activeCell="C15" sqref="C15"/>
      <selection pane="bottomLeft" activeCell="C15" sqref="C15"/>
      <selection pane="bottomRight" activeCell="D44" sqref="D44"/>
    </sheetView>
  </sheetViews>
  <sheetFormatPr baseColWidth="10" defaultColWidth="0" defaultRowHeight="12.75" zeroHeight="1" outlineLevelRow="2" x14ac:dyDescent="0.2"/>
  <cols>
    <col min="1" max="2" width="5" style="28" customWidth="1"/>
    <col min="3" max="3" width="41.140625" style="33" bestFit="1" customWidth="1"/>
    <col min="4" max="5" width="17.5703125" style="29" customWidth="1"/>
    <col min="6" max="9" width="17.5703125" style="28" customWidth="1"/>
    <col min="10" max="11" width="5.85546875" style="28" customWidth="1"/>
    <col min="12" max="16384" width="0" style="28" hidden="1"/>
  </cols>
  <sheetData>
    <row r="1" spans="1:11" x14ac:dyDescent="0.2">
      <c r="A1" s="202"/>
      <c r="B1" s="176"/>
      <c r="C1" s="197"/>
      <c r="D1" s="179">
        <f>Proyecciones!E3</f>
        <v>0</v>
      </c>
      <c r="E1" s="179">
        <f>Proyecciones!F3</f>
        <v>1</v>
      </c>
      <c r="F1" s="179">
        <f>Proyecciones!G3</f>
        <v>2</v>
      </c>
      <c r="G1" s="179">
        <f>Proyecciones!H3</f>
        <v>3</v>
      </c>
      <c r="H1" s="179">
        <f>Proyecciones!I3</f>
        <v>4</v>
      </c>
      <c r="I1" s="179">
        <f>Proyecciones!J3</f>
        <v>5</v>
      </c>
      <c r="J1" s="180"/>
      <c r="K1" s="202"/>
    </row>
    <row r="2" spans="1:11" ht="15.75" x14ac:dyDescent="0.25">
      <c r="A2" s="202"/>
      <c r="B2" s="157"/>
      <c r="C2" s="110" t="s">
        <v>75</v>
      </c>
      <c r="D2" s="7"/>
      <c r="E2" s="7"/>
      <c r="F2" s="1"/>
      <c r="G2" s="1"/>
      <c r="H2" s="1"/>
      <c r="I2" s="1"/>
      <c r="J2" s="158"/>
      <c r="K2" s="202"/>
    </row>
    <row r="3" spans="1:11" s="1" customFormat="1" x14ac:dyDescent="0.2">
      <c r="A3" s="216"/>
      <c r="B3" s="157"/>
      <c r="C3" s="90" t="s">
        <v>76</v>
      </c>
      <c r="D3" s="20"/>
      <c r="E3" s="20"/>
      <c r="F3" s="21"/>
      <c r="G3" s="21"/>
      <c r="H3" s="21"/>
      <c r="I3" s="21"/>
      <c r="J3" s="220"/>
      <c r="K3" s="151"/>
    </row>
    <row r="4" spans="1:11" outlineLevel="1" x14ac:dyDescent="0.2">
      <c r="A4" s="202"/>
      <c r="B4" s="157"/>
      <c r="C4" s="111" t="s">
        <v>120</v>
      </c>
      <c r="D4" s="6"/>
      <c r="E4" s="76">
        <f>'P&amp;G'!D14</f>
        <v>0</v>
      </c>
      <c r="F4" s="76">
        <f>'P&amp;G'!E14</f>
        <v>0</v>
      </c>
      <c r="G4" s="76">
        <f>'P&amp;G'!F14</f>
        <v>0</v>
      </c>
      <c r="H4" s="76">
        <f>'P&amp;G'!G14</f>
        <v>0</v>
      </c>
      <c r="I4" s="76">
        <f>'P&amp;G'!H14</f>
        <v>0</v>
      </c>
      <c r="J4" s="158"/>
      <c r="K4" s="202"/>
    </row>
    <row r="5" spans="1:11" outlineLevel="1" x14ac:dyDescent="0.2">
      <c r="A5" s="202"/>
      <c r="B5" s="157"/>
      <c r="C5" s="112" t="s">
        <v>137</v>
      </c>
      <c r="D5" s="6"/>
      <c r="E5" s="76">
        <f>Proyecciones!F53</f>
        <v>0</v>
      </c>
      <c r="F5" s="76">
        <f>Proyecciones!G53</f>
        <v>0</v>
      </c>
      <c r="G5" s="76">
        <f>Proyecciones!H53</f>
        <v>0</v>
      </c>
      <c r="H5" s="76">
        <f>Proyecciones!I53</f>
        <v>0</v>
      </c>
      <c r="I5" s="76">
        <f>Proyecciones!J53</f>
        <v>0</v>
      </c>
      <c r="J5" s="158"/>
      <c r="K5" s="202"/>
    </row>
    <row r="6" spans="1:11" outlineLevel="1" x14ac:dyDescent="0.2">
      <c r="A6" s="202"/>
      <c r="B6" s="157"/>
      <c r="C6" s="112" t="s">
        <v>232</v>
      </c>
      <c r="D6" s="6"/>
      <c r="E6" s="76">
        <f>'P&amp;G'!D13</f>
        <v>0</v>
      </c>
      <c r="F6" s="76">
        <f>'P&amp;G'!E13</f>
        <v>0</v>
      </c>
      <c r="G6" s="76">
        <f>'P&amp;G'!F13</f>
        <v>0</v>
      </c>
      <c r="H6" s="76">
        <f>'P&amp;G'!G13</f>
        <v>0</v>
      </c>
      <c r="I6" s="76">
        <f>'P&amp;G'!H13</f>
        <v>0</v>
      </c>
      <c r="J6" s="158"/>
      <c r="K6" s="202"/>
    </row>
    <row r="7" spans="1:11" outlineLevel="1" x14ac:dyDescent="0.2">
      <c r="A7" s="202"/>
      <c r="B7" s="157"/>
      <c r="C7" s="112" t="s">
        <v>231</v>
      </c>
      <c r="D7" s="6"/>
      <c r="E7" s="76">
        <f>'P&amp;G'!D7</f>
        <v>0</v>
      </c>
      <c r="F7" s="76">
        <f>'P&amp;G'!E7</f>
        <v>0</v>
      </c>
      <c r="G7" s="76">
        <f>'P&amp;G'!F7</f>
        <v>0</v>
      </c>
      <c r="H7" s="76">
        <f>'P&amp;G'!G7</f>
        <v>0</v>
      </c>
      <c r="I7" s="76">
        <f>'P&amp;G'!H7</f>
        <v>0</v>
      </c>
      <c r="J7" s="158"/>
      <c r="K7" s="202"/>
    </row>
    <row r="8" spans="1:11" outlineLevel="1" x14ac:dyDescent="0.2">
      <c r="A8" s="202"/>
      <c r="B8" s="157"/>
      <c r="C8" s="112" t="s">
        <v>136</v>
      </c>
      <c r="D8" s="6"/>
      <c r="E8" s="76">
        <f>Proyecciones!F68</f>
        <v>0</v>
      </c>
      <c r="F8" s="76">
        <f>Proyecciones!G68</f>
        <v>0</v>
      </c>
      <c r="G8" s="76">
        <f>Proyecciones!H68</f>
        <v>0</v>
      </c>
      <c r="H8" s="76">
        <f>Proyecciones!I68</f>
        <v>0</v>
      </c>
      <c r="I8" s="76">
        <f>Proyecciones!J68</f>
        <v>0</v>
      </c>
      <c r="J8" s="158"/>
      <c r="K8" s="202"/>
    </row>
    <row r="9" spans="1:11" outlineLevel="1" x14ac:dyDescent="0.2">
      <c r="A9" s="202"/>
      <c r="B9" s="157"/>
      <c r="C9" s="111" t="s">
        <v>25</v>
      </c>
      <c r="D9" s="6"/>
      <c r="E9" s="76">
        <f>-Proyecciones!F169</f>
        <v>0</v>
      </c>
      <c r="F9" s="76">
        <f>-Proyecciones!G169</f>
        <v>0</v>
      </c>
      <c r="G9" s="76">
        <f>-Proyecciones!H169</f>
        <v>0</v>
      </c>
      <c r="H9" s="76">
        <f>-Proyecciones!I169</f>
        <v>0</v>
      </c>
      <c r="I9" s="76">
        <f>-Proyecciones!J169</f>
        <v>0</v>
      </c>
      <c r="J9" s="158"/>
      <c r="K9" s="202"/>
    </row>
    <row r="10" spans="1:11" s="37" customFormat="1" ht="13.5" customHeight="1" x14ac:dyDescent="0.2">
      <c r="A10" s="217"/>
      <c r="B10" s="221"/>
      <c r="C10" s="144" t="s">
        <v>77</v>
      </c>
      <c r="D10" s="60"/>
      <c r="E10" s="142">
        <f>SUM(E4:E9)</f>
        <v>0</v>
      </c>
      <c r="F10" s="142">
        <f>SUM(F4:F9)</f>
        <v>0</v>
      </c>
      <c r="G10" s="142">
        <f>SUM(G4:G9)</f>
        <v>0</v>
      </c>
      <c r="H10" s="142">
        <f>SUM(H4:H9)</f>
        <v>0</v>
      </c>
      <c r="I10" s="142">
        <f>SUM(I4:I9)</f>
        <v>0</v>
      </c>
      <c r="J10" s="222"/>
      <c r="K10" s="217"/>
    </row>
    <row r="11" spans="1:11" s="1" customFormat="1" x14ac:dyDescent="0.2">
      <c r="A11" s="216"/>
      <c r="B11" s="157"/>
      <c r="C11" s="90" t="s">
        <v>78</v>
      </c>
      <c r="D11" s="23"/>
      <c r="E11" s="14"/>
      <c r="F11" s="14"/>
      <c r="G11" s="14"/>
      <c r="H11" s="14"/>
      <c r="I11" s="14"/>
      <c r="J11" s="220"/>
      <c r="K11" s="151"/>
    </row>
    <row r="12" spans="1:11" s="32" customFormat="1" outlineLevel="2" x14ac:dyDescent="0.2">
      <c r="A12" s="205"/>
      <c r="B12" s="212"/>
      <c r="C12" s="224" t="s">
        <v>150</v>
      </c>
      <c r="D12" s="61"/>
      <c r="E12" s="101">
        <f>Proyecciones!F65</f>
        <v>0</v>
      </c>
      <c r="F12" s="101">
        <f>Proyecciones!G65</f>
        <v>0</v>
      </c>
      <c r="G12" s="101">
        <f>Proyecciones!H65</f>
        <v>0</v>
      </c>
      <c r="H12" s="101">
        <f>Proyecciones!I65</f>
        <v>0</v>
      </c>
      <c r="I12" s="101">
        <f>Proyecciones!J65</f>
        <v>0</v>
      </c>
      <c r="J12" s="213"/>
      <c r="K12" s="205"/>
    </row>
    <row r="13" spans="1:11" s="32" customFormat="1" outlineLevel="2" x14ac:dyDescent="0.2">
      <c r="A13" s="205"/>
      <c r="B13" s="212"/>
      <c r="C13" s="224" t="s">
        <v>151</v>
      </c>
      <c r="D13" s="61"/>
      <c r="E13" s="101">
        <f>Proyecciones!F78</f>
        <v>0</v>
      </c>
      <c r="F13" s="101">
        <f>Proyecciones!G78</f>
        <v>0</v>
      </c>
      <c r="G13" s="101">
        <f>Proyecciones!H78</f>
        <v>0</v>
      </c>
      <c r="H13" s="101">
        <f>Proyecciones!I78</f>
        <v>0</v>
      </c>
      <c r="I13" s="101">
        <f>Proyecciones!J78</f>
        <v>0</v>
      </c>
      <c r="J13" s="213"/>
      <c r="K13" s="205"/>
    </row>
    <row r="14" spans="1:11" s="32" customFormat="1" outlineLevel="2" x14ac:dyDescent="0.2">
      <c r="A14" s="205"/>
      <c r="B14" s="212"/>
      <c r="C14" s="224" t="s">
        <v>152</v>
      </c>
      <c r="D14" s="61"/>
      <c r="E14" s="101">
        <f>Proyecciones!F75</f>
        <v>0</v>
      </c>
      <c r="F14" s="101">
        <f>Proyecciones!G75</f>
        <v>0</v>
      </c>
      <c r="G14" s="101">
        <f>Proyecciones!H75</f>
        <v>0</v>
      </c>
      <c r="H14" s="101">
        <f>Proyecciones!I75</f>
        <v>0</v>
      </c>
      <c r="I14" s="101">
        <f>Proyecciones!J75</f>
        <v>0</v>
      </c>
      <c r="J14" s="213"/>
      <c r="K14" s="205"/>
    </row>
    <row r="15" spans="1:11" s="32" customFormat="1" outlineLevel="2" x14ac:dyDescent="0.2">
      <c r="A15" s="205"/>
      <c r="B15" s="212"/>
      <c r="C15" s="224" t="s">
        <v>153</v>
      </c>
      <c r="D15" s="61"/>
      <c r="E15" s="101">
        <f>Proyecciones!F72</f>
        <v>0</v>
      </c>
      <c r="F15" s="101">
        <f>Proyecciones!G72</f>
        <v>0</v>
      </c>
      <c r="G15" s="101">
        <f>Proyecciones!H72</f>
        <v>0</v>
      </c>
      <c r="H15" s="101">
        <f>Proyecciones!I72</f>
        <v>0</v>
      </c>
      <c r="I15" s="101">
        <f>Proyecciones!J72</f>
        <v>0</v>
      </c>
      <c r="J15" s="213"/>
      <c r="K15" s="205"/>
    </row>
    <row r="16" spans="1:11" s="32" customFormat="1" outlineLevel="2" x14ac:dyDescent="0.2">
      <c r="A16" s="205"/>
      <c r="B16" s="212"/>
      <c r="C16" s="224" t="s">
        <v>228</v>
      </c>
      <c r="D16" s="61"/>
      <c r="E16" s="101">
        <f>-Proyecciones!F82</f>
        <v>0</v>
      </c>
      <c r="F16" s="101">
        <f>-Proyecciones!G82</f>
        <v>0</v>
      </c>
      <c r="G16" s="101">
        <f>-Proyecciones!H82</f>
        <v>0</v>
      </c>
      <c r="H16" s="101">
        <f>-Proyecciones!I82</f>
        <v>0</v>
      </c>
      <c r="I16" s="101">
        <f>-Proyecciones!J82</f>
        <v>0</v>
      </c>
      <c r="J16" s="213"/>
      <c r="K16" s="205"/>
    </row>
    <row r="17" spans="1:11" s="32" customFormat="1" outlineLevel="2" x14ac:dyDescent="0.2">
      <c r="A17" s="205"/>
      <c r="B17" s="212"/>
      <c r="C17" s="224" t="s">
        <v>211</v>
      </c>
      <c r="D17" s="61"/>
      <c r="E17" s="101">
        <f>-Proyecciones!F84</f>
        <v>0</v>
      </c>
      <c r="F17" s="101">
        <f>-Proyecciones!G84</f>
        <v>0</v>
      </c>
      <c r="G17" s="101">
        <f>-Proyecciones!H84</f>
        <v>0</v>
      </c>
      <c r="H17" s="101">
        <f>-Proyecciones!I84</f>
        <v>0</v>
      </c>
      <c r="I17" s="101">
        <f>-Proyecciones!J84</f>
        <v>0</v>
      </c>
      <c r="J17" s="213"/>
      <c r="K17" s="205"/>
    </row>
    <row r="18" spans="1:11" s="32" customFormat="1" outlineLevel="2" x14ac:dyDescent="0.2">
      <c r="A18" s="205"/>
      <c r="B18" s="212"/>
      <c r="C18" s="224" t="s">
        <v>154</v>
      </c>
      <c r="D18" s="61"/>
      <c r="E18" s="101">
        <f>Proyecciones!F89</f>
        <v>0</v>
      </c>
      <c r="F18" s="101">
        <f>Proyecciones!G89</f>
        <v>0</v>
      </c>
      <c r="G18" s="101">
        <f>Proyecciones!H89</f>
        <v>0</v>
      </c>
      <c r="H18" s="101">
        <f>Proyecciones!I89</f>
        <v>0</v>
      </c>
      <c r="I18" s="101">
        <f>Proyecciones!J89</f>
        <v>0</v>
      </c>
      <c r="J18" s="213"/>
      <c r="K18" s="205"/>
    </row>
    <row r="19" spans="1:11" s="32" customFormat="1" outlineLevel="2" x14ac:dyDescent="0.2">
      <c r="A19" s="205"/>
      <c r="B19" s="212"/>
      <c r="C19" s="224" t="s">
        <v>222</v>
      </c>
      <c r="D19" s="61"/>
      <c r="E19" s="101">
        <f>Proyecciones!F91</f>
        <v>0</v>
      </c>
      <c r="F19" s="101">
        <f>Proyecciones!G91</f>
        <v>0</v>
      </c>
      <c r="G19" s="101">
        <f>Proyecciones!H91</f>
        <v>0</v>
      </c>
      <c r="H19" s="101">
        <f>Proyecciones!I91</f>
        <v>0</v>
      </c>
      <c r="I19" s="101">
        <f>Proyecciones!J91</f>
        <v>0</v>
      </c>
      <c r="J19" s="213"/>
      <c r="K19" s="205"/>
    </row>
    <row r="20" spans="1:11" s="32" customFormat="1" outlineLevel="2" x14ac:dyDescent="0.2">
      <c r="A20" s="205"/>
      <c r="B20" s="212"/>
      <c r="C20" s="224" t="s">
        <v>224</v>
      </c>
      <c r="D20" s="61"/>
      <c r="E20" s="107">
        <f>Proyecciones!F93</f>
        <v>0</v>
      </c>
      <c r="F20" s="107">
        <f>Proyecciones!G93</f>
        <v>0</v>
      </c>
      <c r="G20" s="107">
        <f>Proyecciones!H93</f>
        <v>0</v>
      </c>
      <c r="H20" s="107">
        <f>Proyecciones!I93</f>
        <v>0</v>
      </c>
      <c r="I20" s="107">
        <f>Proyecciones!J93</f>
        <v>0</v>
      </c>
      <c r="J20" s="213"/>
      <c r="K20" s="205"/>
    </row>
    <row r="21" spans="1:11" outlineLevel="1" x14ac:dyDescent="0.2">
      <c r="A21" s="202"/>
      <c r="B21" s="157"/>
      <c r="C21" s="111" t="s">
        <v>79</v>
      </c>
      <c r="D21" s="108">
        <f t="shared" ref="D21:I21" si="0">SUM(D12:D20)</f>
        <v>0</v>
      </c>
      <c r="E21" s="76">
        <f t="shared" si="0"/>
        <v>0</v>
      </c>
      <c r="F21" s="76">
        <f t="shared" si="0"/>
        <v>0</v>
      </c>
      <c r="G21" s="76">
        <f t="shared" si="0"/>
        <v>0</v>
      </c>
      <c r="H21" s="76">
        <f t="shared" si="0"/>
        <v>0</v>
      </c>
      <c r="I21" s="76">
        <f t="shared" si="0"/>
        <v>0</v>
      </c>
      <c r="J21" s="158"/>
      <c r="K21" s="202"/>
    </row>
    <row r="22" spans="1:11" s="32" customFormat="1" outlineLevel="2" x14ac:dyDescent="0.2">
      <c r="A22" s="205"/>
      <c r="B22" s="212"/>
      <c r="C22" s="224" t="s">
        <v>177</v>
      </c>
      <c r="D22" s="109">
        <f>-Proyecciones!E148</f>
        <v>0</v>
      </c>
      <c r="E22" s="101">
        <f>-Proyecciones!F148</f>
        <v>0</v>
      </c>
      <c r="F22" s="101">
        <f>-Proyecciones!G148</f>
        <v>0</v>
      </c>
      <c r="G22" s="101">
        <f>-Proyecciones!H148</f>
        <v>0</v>
      </c>
      <c r="H22" s="101">
        <f>-Proyecciones!I148</f>
        <v>0</v>
      </c>
      <c r="I22" s="101">
        <f>-Proyecciones!J148</f>
        <v>0</v>
      </c>
      <c r="J22" s="213"/>
      <c r="K22" s="205"/>
    </row>
    <row r="23" spans="1:11" s="32" customFormat="1" outlineLevel="2" x14ac:dyDescent="0.2">
      <c r="A23" s="205"/>
      <c r="B23" s="212"/>
      <c r="C23" s="224" t="s">
        <v>180</v>
      </c>
      <c r="D23" s="109">
        <f>-Proyecciones!E149</f>
        <v>0</v>
      </c>
      <c r="E23" s="101">
        <f>-Proyecciones!F149</f>
        <v>0</v>
      </c>
      <c r="F23" s="101">
        <f>-Proyecciones!G149</f>
        <v>0</v>
      </c>
      <c r="G23" s="101">
        <f>-Proyecciones!H149</f>
        <v>0</v>
      </c>
      <c r="H23" s="101">
        <f>-Proyecciones!I149</f>
        <v>0</v>
      </c>
      <c r="I23" s="101">
        <f>-Proyecciones!J149</f>
        <v>0</v>
      </c>
      <c r="J23" s="213"/>
      <c r="K23" s="205"/>
    </row>
    <row r="24" spans="1:11" s="32" customFormat="1" outlineLevel="2" x14ac:dyDescent="0.2">
      <c r="A24" s="205"/>
      <c r="B24" s="212"/>
      <c r="C24" s="224" t="s">
        <v>181</v>
      </c>
      <c r="D24" s="109">
        <f>-Proyecciones!E150</f>
        <v>0</v>
      </c>
      <c r="E24" s="101">
        <f>-Proyecciones!F150</f>
        <v>0</v>
      </c>
      <c r="F24" s="101">
        <f>-Proyecciones!G150</f>
        <v>0</v>
      </c>
      <c r="G24" s="101">
        <f>-Proyecciones!H150</f>
        <v>0</v>
      </c>
      <c r="H24" s="101">
        <f>-Proyecciones!I150</f>
        <v>0</v>
      </c>
      <c r="I24" s="101">
        <f>-Proyecciones!J150</f>
        <v>0</v>
      </c>
      <c r="J24" s="213"/>
      <c r="K24" s="205"/>
    </row>
    <row r="25" spans="1:11" s="32" customFormat="1" outlineLevel="2" x14ac:dyDescent="0.2">
      <c r="A25" s="205"/>
      <c r="B25" s="212"/>
      <c r="C25" s="224" t="s">
        <v>183</v>
      </c>
      <c r="D25" s="109">
        <f>-Proyecciones!E151</f>
        <v>0</v>
      </c>
      <c r="E25" s="101">
        <f>-Proyecciones!F151</f>
        <v>0</v>
      </c>
      <c r="F25" s="101">
        <f>-Proyecciones!G151</f>
        <v>0</v>
      </c>
      <c r="G25" s="101">
        <f>-Proyecciones!H151</f>
        <v>0</v>
      </c>
      <c r="H25" s="101">
        <f>-Proyecciones!I151</f>
        <v>0</v>
      </c>
      <c r="I25" s="101">
        <f>-Proyecciones!J151</f>
        <v>0</v>
      </c>
      <c r="J25" s="213"/>
      <c r="K25" s="205"/>
    </row>
    <row r="26" spans="1:11" s="32" customFormat="1" outlineLevel="2" x14ac:dyDescent="0.2">
      <c r="A26" s="205"/>
      <c r="B26" s="212"/>
      <c r="C26" s="224" t="s">
        <v>184</v>
      </c>
      <c r="D26" s="109">
        <f>-Proyecciones!E152</f>
        <v>0</v>
      </c>
      <c r="E26" s="101">
        <f>-Proyecciones!F152</f>
        <v>0</v>
      </c>
      <c r="F26" s="101">
        <f>-Proyecciones!G152</f>
        <v>0</v>
      </c>
      <c r="G26" s="101">
        <f>-Proyecciones!H152</f>
        <v>0</v>
      </c>
      <c r="H26" s="101">
        <f>-Proyecciones!I152</f>
        <v>0</v>
      </c>
      <c r="I26" s="101">
        <f>-Proyecciones!J152</f>
        <v>0</v>
      </c>
      <c r="J26" s="213"/>
      <c r="K26" s="205"/>
    </row>
    <row r="27" spans="1:11" s="32" customFormat="1" outlineLevel="2" x14ac:dyDescent="0.2">
      <c r="A27" s="205"/>
      <c r="B27" s="212"/>
      <c r="C27" s="224" t="s">
        <v>182</v>
      </c>
      <c r="D27" s="109">
        <f>-Proyecciones!E153</f>
        <v>0</v>
      </c>
      <c r="E27" s="101">
        <f>-Proyecciones!F153</f>
        <v>0</v>
      </c>
      <c r="F27" s="101">
        <f>-Proyecciones!G153</f>
        <v>0</v>
      </c>
      <c r="G27" s="101">
        <f>-Proyecciones!H153</f>
        <v>0</v>
      </c>
      <c r="H27" s="101">
        <f>-Proyecciones!I153</f>
        <v>0</v>
      </c>
      <c r="I27" s="101">
        <f>-Proyecciones!J153</f>
        <v>0</v>
      </c>
      <c r="J27" s="213"/>
      <c r="K27" s="205"/>
    </row>
    <row r="28" spans="1:11" s="32" customFormat="1" outlineLevel="2" x14ac:dyDescent="0.2">
      <c r="A28" s="205"/>
      <c r="B28" s="212"/>
      <c r="C28" s="224" t="s">
        <v>198</v>
      </c>
      <c r="D28" s="109">
        <f>-Proyecciones!E154</f>
        <v>0</v>
      </c>
      <c r="E28" s="101">
        <f>-Proyecciones!F154</f>
        <v>0</v>
      </c>
      <c r="F28" s="101">
        <f>-Proyecciones!G154</f>
        <v>0</v>
      </c>
      <c r="G28" s="101">
        <f>-Proyecciones!H154</f>
        <v>0</v>
      </c>
      <c r="H28" s="101">
        <f>-Proyecciones!I154</f>
        <v>0</v>
      </c>
      <c r="I28" s="101">
        <f>-Proyecciones!J154</f>
        <v>0</v>
      </c>
      <c r="J28" s="213"/>
      <c r="K28" s="205"/>
    </row>
    <row r="29" spans="1:11" s="32" customFormat="1" outlineLevel="2" x14ac:dyDescent="0.2">
      <c r="A29" s="205"/>
      <c r="B29" s="212"/>
      <c r="C29" s="224" t="s">
        <v>202</v>
      </c>
      <c r="D29" s="109">
        <f>-Proyecciones!E155</f>
        <v>0</v>
      </c>
      <c r="E29" s="101">
        <f>-Proyecciones!F155</f>
        <v>0</v>
      </c>
      <c r="F29" s="101">
        <f>-Proyecciones!G155</f>
        <v>0</v>
      </c>
      <c r="G29" s="101">
        <f>-Proyecciones!H155</f>
        <v>0</v>
      </c>
      <c r="H29" s="101">
        <f>-Proyecciones!I155</f>
        <v>0</v>
      </c>
      <c r="I29" s="101">
        <f>-Proyecciones!J155</f>
        <v>0</v>
      </c>
      <c r="J29" s="213"/>
      <c r="K29" s="205"/>
    </row>
    <row r="30" spans="1:11" s="32" customFormat="1" outlineLevel="2" x14ac:dyDescent="0.2">
      <c r="A30" s="205"/>
      <c r="B30" s="212"/>
      <c r="C30" s="224" t="s">
        <v>213</v>
      </c>
      <c r="D30" s="109">
        <f>-Proyecciones!E159</f>
        <v>0</v>
      </c>
      <c r="E30" s="101">
        <f>-Proyecciones!F159</f>
        <v>0</v>
      </c>
      <c r="F30" s="101">
        <f>-Proyecciones!G159</f>
        <v>0</v>
      </c>
      <c r="G30" s="101">
        <f>-Proyecciones!H159</f>
        <v>0</v>
      </c>
      <c r="H30" s="101">
        <f>-Proyecciones!I159</f>
        <v>0</v>
      </c>
      <c r="I30" s="101">
        <f>-Proyecciones!J159</f>
        <v>0</v>
      </c>
      <c r="J30" s="213"/>
      <c r="K30" s="205"/>
    </row>
    <row r="31" spans="1:11" outlineLevel="1" x14ac:dyDescent="0.2">
      <c r="A31" s="202"/>
      <c r="B31" s="157"/>
      <c r="C31" s="111" t="s">
        <v>178</v>
      </c>
      <c r="D31" s="108">
        <f t="shared" ref="D31:I31" si="1">SUM(D22:D30)</f>
        <v>0</v>
      </c>
      <c r="E31" s="76">
        <f t="shared" si="1"/>
        <v>0</v>
      </c>
      <c r="F31" s="76">
        <f t="shared" si="1"/>
        <v>0</v>
      </c>
      <c r="G31" s="76">
        <f t="shared" si="1"/>
        <v>0</v>
      </c>
      <c r="H31" s="76">
        <f t="shared" si="1"/>
        <v>0</v>
      </c>
      <c r="I31" s="76">
        <f t="shared" si="1"/>
        <v>0</v>
      </c>
      <c r="J31" s="158"/>
      <c r="K31" s="202"/>
    </row>
    <row r="32" spans="1:11" s="37" customFormat="1" x14ac:dyDescent="0.2">
      <c r="A32" s="217"/>
      <c r="B32" s="221"/>
      <c r="C32" s="144" t="s">
        <v>80</v>
      </c>
      <c r="D32" s="143">
        <f t="shared" ref="D32:I32" si="2">D21+D31</f>
        <v>0</v>
      </c>
      <c r="E32" s="142">
        <f t="shared" si="2"/>
        <v>0</v>
      </c>
      <c r="F32" s="142">
        <f t="shared" si="2"/>
        <v>0</v>
      </c>
      <c r="G32" s="142">
        <f t="shared" si="2"/>
        <v>0</v>
      </c>
      <c r="H32" s="142">
        <f t="shared" si="2"/>
        <v>0</v>
      </c>
      <c r="I32" s="142">
        <f t="shared" si="2"/>
        <v>0</v>
      </c>
      <c r="J32" s="222"/>
      <c r="K32" s="217"/>
    </row>
    <row r="33" spans="1:11" s="1" customFormat="1" x14ac:dyDescent="0.2">
      <c r="A33" s="216"/>
      <c r="B33" s="157"/>
      <c r="C33" s="90" t="s">
        <v>81</v>
      </c>
      <c r="D33" s="23"/>
      <c r="E33" s="23"/>
      <c r="F33" s="14"/>
      <c r="G33" s="14"/>
      <c r="H33" s="14"/>
      <c r="I33" s="14"/>
      <c r="J33" s="220"/>
      <c r="K33" s="151"/>
    </row>
    <row r="34" spans="1:11" outlineLevel="1" x14ac:dyDescent="0.2">
      <c r="A34" s="202"/>
      <c r="B34" s="157"/>
      <c r="C34" s="111" t="s">
        <v>302</v>
      </c>
      <c r="D34" s="108">
        <f>Proyecciones!E173</f>
        <v>0</v>
      </c>
      <c r="E34" s="76"/>
      <c r="F34" s="76"/>
      <c r="G34" s="76"/>
      <c r="H34" s="76"/>
      <c r="I34" s="76"/>
      <c r="J34" s="158"/>
      <c r="K34" s="202"/>
    </row>
    <row r="35" spans="1:11" outlineLevel="1" x14ac:dyDescent="0.2">
      <c r="A35" s="202"/>
      <c r="B35" s="157"/>
      <c r="C35" s="111" t="s">
        <v>123</v>
      </c>
      <c r="D35" s="108">
        <f>'Deuda $'!C5</f>
        <v>0</v>
      </c>
      <c r="E35" s="76">
        <f>'Deuda $'!D5</f>
        <v>0</v>
      </c>
      <c r="F35" s="76">
        <f>'Deuda $'!E5</f>
        <v>0</v>
      </c>
      <c r="G35" s="76">
        <f>'Deuda $'!F5</f>
        <v>0</v>
      </c>
      <c r="H35" s="76">
        <f>'Deuda $'!G5</f>
        <v>0</v>
      </c>
      <c r="I35" s="76">
        <f>'Deuda $'!H5</f>
        <v>0</v>
      </c>
      <c r="J35" s="158"/>
      <c r="K35" s="202"/>
    </row>
    <row r="36" spans="1:11" outlineLevel="1" x14ac:dyDescent="0.2">
      <c r="A36" s="202"/>
      <c r="B36" s="157"/>
      <c r="C36" s="111" t="s">
        <v>82</v>
      </c>
      <c r="D36" s="108"/>
      <c r="E36" s="76">
        <f>-'Deuda $'!D22</f>
        <v>0</v>
      </c>
      <c r="F36" s="76">
        <f>-'Deuda $'!E22</f>
        <v>0</v>
      </c>
      <c r="G36" s="76">
        <f>-'Deuda $'!F22</f>
        <v>0</v>
      </c>
      <c r="H36" s="76">
        <f>-'Deuda $'!G22</f>
        <v>0</v>
      </c>
      <c r="I36" s="76">
        <f>-'Deuda $'!H22</f>
        <v>0</v>
      </c>
      <c r="J36" s="158"/>
      <c r="K36" s="202"/>
    </row>
    <row r="37" spans="1:11" outlineLevel="1" x14ac:dyDescent="0.2">
      <c r="A37" s="202"/>
      <c r="B37" s="157"/>
      <c r="C37" s="111" t="s">
        <v>83</v>
      </c>
      <c r="D37" s="108"/>
      <c r="E37" s="76">
        <f>-'Deuda $'!D30</f>
        <v>0</v>
      </c>
      <c r="F37" s="76">
        <f>-'Deuda $'!E30</f>
        <v>0</v>
      </c>
      <c r="G37" s="76">
        <f>-'Deuda $'!F30</f>
        <v>0</v>
      </c>
      <c r="H37" s="76">
        <f>-'Deuda $'!G30</f>
        <v>0</v>
      </c>
      <c r="I37" s="76">
        <f>-'Deuda $'!H30</f>
        <v>0</v>
      </c>
      <c r="J37" s="158"/>
      <c r="K37" s="202"/>
    </row>
    <row r="38" spans="1:11" outlineLevel="1" x14ac:dyDescent="0.2">
      <c r="A38" s="202"/>
      <c r="B38" s="157"/>
      <c r="C38" s="112" t="s">
        <v>84</v>
      </c>
      <c r="D38" s="108"/>
      <c r="E38" s="76">
        <f>-Proyecciones!F188</f>
        <v>0</v>
      </c>
      <c r="F38" s="76">
        <f>-Proyecciones!G188</f>
        <v>0</v>
      </c>
      <c r="G38" s="76">
        <f>-Proyecciones!H188</f>
        <v>0</v>
      </c>
      <c r="H38" s="76">
        <f>-Proyecciones!I188</f>
        <v>0</v>
      </c>
      <c r="I38" s="76">
        <f>-Proyecciones!J188</f>
        <v>0</v>
      </c>
      <c r="J38" s="158"/>
      <c r="K38" s="202"/>
    </row>
    <row r="39" spans="1:11" outlineLevel="1" x14ac:dyDescent="0.2">
      <c r="A39" s="202"/>
      <c r="B39" s="157"/>
      <c r="C39" s="111" t="s">
        <v>85</v>
      </c>
      <c r="D39" s="108">
        <f>Proyecciones!E171</f>
        <v>0</v>
      </c>
      <c r="E39" s="76">
        <f>Proyecciones!F172</f>
        <v>0</v>
      </c>
      <c r="F39" s="76">
        <f>Proyecciones!G172</f>
        <v>0</v>
      </c>
      <c r="G39" s="76">
        <f>Proyecciones!H172</f>
        <v>0</v>
      </c>
      <c r="H39" s="76">
        <f>Proyecciones!I172</f>
        <v>0</v>
      </c>
      <c r="I39" s="76">
        <f>Proyecciones!J172</f>
        <v>0</v>
      </c>
      <c r="J39" s="158"/>
      <c r="K39" s="202"/>
    </row>
    <row r="40" spans="1:11" s="37" customFormat="1" x14ac:dyDescent="0.2">
      <c r="A40" s="217"/>
      <c r="B40" s="221"/>
      <c r="C40" s="144" t="s">
        <v>86</v>
      </c>
      <c r="D40" s="142">
        <f t="shared" ref="D40:I40" si="3">SUM(D34:D39)</f>
        <v>0</v>
      </c>
      <c r="E40" s="142">
        <f t="shared" si="3"/>
        <v>0</v>
      </c>
      <c r="F40" s="142">
        <f t="shared" si="3"/>
        <v>0</v>
      </c>
      <c r="G40" s="142">
        <f t="shared" si="3"/>
        <v>0</v>
      </c>
      <c r="H40" s="142">
        <f t="shared" si="3"/>
        <v>0</v>
      </c>
      <c r="I40" s="142">
        <f t="shared" si="3"/>
        <v>0</v>
      </c>
      <c r="J40" s="222"/>
      <c r="K40" s="217"/>
    </row>
    <row r="41" spans="1:11" s="37" customFormat="1" x14ac:dyDescent="0.2">
      <c r="A41" s="217"/>
      <c r="B41" s="221"/>
      <c r="C41" s="223"/>
      <c r="D41" s="60"/>
      <c r="E41" s="60"/>
      <c r="F41" s="60"/>
      <c r="G41" s="60"/>
      <c r="H41" s="60"/>
      <c r="I41" s="60"/>
      <c r="J41" s="222"/>
      <c r="K41" s="217"/>
    </row>
    <row r="42" spans="1:11" s="30" customFormat="1" x14ac:dyDescent="0.2">
      <c r="A42" s="203"/>
      <c r="B42" s="198"/>
      <c r="C42" s="91" t="s">
        <v>87</v>
      </c>
      <c r="D42" s="92">
        <f t="shared" ref="D42:I42" si="4">D10+D32+D40</f>
        <v>0</v>
      </c>
      <c r="E42" s="92">
        <f t="shared" si="4"/>
        <v>0</v>
      </c>
      <c r="F42" s="92">
        <f t="shared" si="4"/>
        <v>0</v>
      </c>
      <c r="G42" s="92">
        <f t="shared" si="4"/>
        <v>0</v>
      </c>
      <c r="H42" s="92">
        <f t="shared" si="4"/>
        <v>0</v>
      </c>
      <c r="I42" s="92">
        <f t="shared" si="4"/>
        <v>0</v>
      </c>
      <c r="J42" s="199"/>
      <c r="K42" s="203"/>
    </row>
    <row r="43" spans="1:11" s="30" customFormat="1" x14ac:dyDescent="0.2">
      <c r="A43" s="203"/>
      <c r="B43" s="198"/>
      <c r="C43" s="91" t="s">
        <v>88</v>
      </c>
      <c r="D43" s="92"/>
      <c r="E43" s="92">
        <f>Balance!D5</f>
        <v>0</v>
      </c>
      <c r="F43" s="92">
        <f>Balance!E5</f>
        <v>0</v>
      </c>
      <c r="G43" s="92">
        <f>Balance!F5</f>
        <v>0</v>
      </c>
      <c r="H43" s="92">
        <f>Balance!G5</f>
        <v>0</v>
      </c>
      <c r="I43" s="92">
        <f>Balance!H5</f>
        <v>0</v>
      </c>
      <c r="J43" s="199"/>
      <c r="K43" s="203"/>
    </row>
    <row r="44" spans="1:11" s="30" customFormat="1" x14ac:dyDescent="0.2">
      <c r="A44" s="203"/>
      <c r="B44" s="198"/>
      <c r="C44" s="91" t="s">
        <v>89</v>
      </c>
      <c r="D44" s="92">
        <f t="shared" ref="D44:I44" si="5">D42+D43</f>
        <v>0</v>
      </c>
      <c r="E44" s="92">
        <f t="shared" si="5"/>
        <v>0</v>
      </c>
      <c r="F44" s="92">
        <f t="shared" si="5"/>
        <v>0</v>
      </c>
      <c r="G44" s="92">
        <f t="shared" si="5"/>
        <v>0</v>
      </c>
      <c r="H44" s="92">
        <f t="shared" si="5"/>
        <v>0</v>
      </c>
      <c r="I44" s="92">
        <f t="shared" si="5"/>
        <v>0</v>
      </c>
      <c r="J44" s="199"/>
      <c r="K44" s="203"/>
    </row>
    <row r="45" spans="1:11" ht="13.5" thickBot="1" x14ac:dyDescent="0.25">
      <c r="A45" s="202"/>
      <c r="B45" s="161"/>
      <c r="C45" s="200"/>
      <c r="D45" s="193"/>
      <c r="E45" s="193"/>
      <c r="F45" s="163"/>
      <c r="G45" s="163"/>
      <c r="H45" s="163"/>
      <c r="I45" s="163"/>
      <c r="J45" s="164"/>
      <c r="K45" s="202"/>
    </row>
    <row r="46" spans="1:11" x14ac:dyDescent="0.2">
      <c r="A46" s="202"/>
      <c r="B46" s="202"/>
      <c r="C46" s="218"/>
      <c r="D46" s="219"/>
      <c r="E46" s="219"/>
      <c r="F46" s="202"/>
      <c r="G46" s="202"/>
      <c r="H46" s="202"/>
      <c r="I46" s="202"/>
      <c r="J46" s="202"/>
      <c r="K46" s="202"/>
    </row>
  </sheetData>
  <sheetProtection password="DE9F" sheet="1"/>
  <phoneticPr fontId="0" type="noConversion"/>
  <printOptions horizontalCentered="1" verticalCentered="1" gridLinesSet="0"/>
  <pageMargins left="0.19685039370078741" right="0.19685039370078741" top="0.98425196850393704" bottom="0.39370078740157483" header="0.59055118110236227" footer="0.51181102362204722"/>
  <pageSetup scale="86" orientation="landscape" horizontalDpi="300" verticalDpi="300" r:id="rId1"/>
  <headerFooter alignWithMargins="0">
    <oddHeader>&amp;C&amp;"Arial,Negrita"&amp;14MODELAJE FINANCIERO&amp;12FLUJO DE CAJA ANUAL</oddHeader>
    <oddFooter>&amp;L&amp;"Arial,Negrita"&amp;8&amp;F&amp;C&amp;"Arial,Negrita"&amp;8Página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 enableFormatConditionsCalculation="0">
    <tabColor indexed="21"/>
    <pageSetUpPr fitToPage="1"/>
  </sheetPr>
  <dimension ref="A1:K47"/>
  <sheetViews>
    <sheetView showGridLines="0" tabSelected="1" workbookViewId="0">
      <pane xSplit="3" ySplit="1" topLeftCell="D38" activePane="bottomRight" state="frozen"/>
      <selection pane="topRight" activeCell="B1" sqref="B1"/>
      <selection pane="bottomLeft" activeCell="A2" sqref="A2"/>
      <selection pane="bottomRight" activeCell="E3" sqref="E3"/>
    </sheetView>
  </sheetViews>
  <sheetFormatPr baseColWidth="10" defaultColWidth="0" defaultRowHeight="12.75" zeroHeight="1" outlineLevelRow="1" x14ac:dyDescent="0.2"/>
  <cols>
    <col min="1" max="2" width="5.7109375" style="48" customWidth="1"/>
    <col min="3" max="3" width="52.5703125" style="47" bestFit="1" customWidth="1"/>
    <col min="4" max="5" width="13.28515625" style="53" customWidth="1"/>
    <col min="6" max="9" width="13" style="48" customWidth="1"/>
    <col min="10" max="11" width="5.7109375" style="48" customWidth="1"/>
    <col min="12" max="16384" width="0" style="48" hidden="1"/>
  </cols>
  <sheetData>
    <row r="1" spans="1:11" x14ac:dyDescent="0.2">
      <c r="A1" s="225"/>
      <c r="B1" s="230"/>
      <c r="C1" s="231"/>
      <c r="D1" s="232">
        <f>Proyecciones!E3</f>
        <v>0</v>
      </c>
      <c r="E1" s="232">
        <f>Proyecciones!F3</f>
        <v>1</v>
      </c>
      <c r="F1" s="232">
        <f>Proyecciones!G3</f>
        <v>2</v>
      </c>
      <c r="G1" s="232">
        <f>Proyecciones!H3</f>
        <v>3</v>
      </c>
      <c r="H1" s="232">
        <f>Proyecciones!I3</f>
        <v>4</v>
      </c>
      <c r="I1" s="232">
        <f>Proyecciones!J3</f>
        <v>5</v>
      </c>
      <c r="J1" s="233"/>
      <c r="K1" s="225"/>
    </row>
    <row r="2" spans="1:11" s="52" customFormat="1" x14ac:dyDescent="0.2">
      <c r="A2" s="226"/>
      <c r="B2" s="234"/>
      <c r="C2" s="114" t="s">
        <v>239</v>
      </c>
      <c r="D2" s="49"/>
      <c r="E2" s="49"/>
      <c r="F2" s="50"/>
      <c r="G2" s="51"/>
      <c r="H2" s="51"/>
      <c r="I2" s="51"/>
      <c r="J2" s="235"/>
      <c r="K2" s="226"/>
    </row>
    <row r="3" spans="1:11" x14ac:dyDescent="0.2">
      <c r="A3" s="225"/>
      <c r="B3" s="236"/>
      <c r="C3" s="115" t="s">
        <v>240</v>
      </c>
      <c r="D3" s="129"/>
      <c r="E3" s="130">
        <f>Proyecciones!F5</f>
        <v>0</v>
      </c>
      <c r="F3" s="130">
        <f>Proyecciones!G5</f>
        <v>0</v>
      </c>
      <c r="G3" s="130">
        <f>Proyecciones!H5</f>
        <v>0</v>
      </c>
      <c r="H3" s="130">
        <f>Proyecciones!I5</f>
        <v>0</v>
      </c>
      <c r="I3" s="130">
        <f>Proyecciones!J5</f>
        <v>0</v>
      </c>
      <c r="J3" s="237"/>
      <c r="K3" s="225"/>
    </row>
    <row r="4" spans="1:11" x14ac:dyDescent="0.2">
      <c r="A4" s="225"/>
      <c r="B4" s="236"/>
      <c r="C4" s="115" t="s">
        <v>241</v>
      </c>
      <c r="D4" s="129"/>
      <c r="E4" s="130">
        <f>Proyecciones!F6</f>
        <v>0</v>
      </c>
      <c r="F4" s="130">
        <f>Proyecciones!G6</f>
        <v>0</v>
      </c>
      <c r="G4" s="130">
        <f>Proyecciones!H6</f>
        <v>0</v>
      </c>
      <c r="H4" s="130">
        <f>Proyecciones!I6</f>
        <v>0</v>
      </c>
      <c r="I4" s="130">
        <f>Proyecciones!J6</f>
        <v>0</v>
      </c>
      <c r="J4" s="237"/>
      <c r="K4" s="225"/>
    </row>
    <row r="5" spans="1:11" x14ac:dyDescent="0.2">
      <c r="A5" s="225"/>
      <c r="B5" s="236"/>
      <c r="C5" s="115" t="s">
        <v>242</v>
      </c>
      <c r="D5" s="129"/>
      <c r="E5" s="130">
        <f>Proyecciones!F9</f>
        <v>0</v>
      </c>
      <c r="F5" s="130">
        <f>Proyecciones!G9</f>
        <v>0</v>
      </c>
      <c r="G5" s="130">
        <f>Proyecciones!H9</f>
        <v>0</v>
      </c>
      <c r="H5" s="130">
        <f>Proyecciones!I9</f>
        <v>0</v>
      </c>
      <c r="I5" s="130">
        <f>Proyecciones!J9</f>
        <v>0</v>
      </c>
      <c r="J5" s="237"/>
      <c r="K5" s="225"/>
    </row>
    <row r="6" spans="1:11" x14ac:dyDescent="0.2">
      <c r="A6" s="225"/>
      <c r="B6" s="236"/>
      <c r="C6" s="115" t="s">
        <v>243</v>
      </c>
      <c r="D6" s="129"/>
      <c r="E6" s="130">
        <f>Proyecciones!F10</f>
        <v>0</v>
      </c>
      <c r="F6" s="130">
        <f>Proyecciones!G10</f>
        <v>0</v>
      </c>
      <c r="G6" s="130">
        <f>Proyecciones!H10</f>
        <v>0</v>
      </c>
      <c r="H6" s="130">
        <f>Proyecciones!I10</f>
        <v>0</v>
      </c>
      <c r="I6" s="130">
        <f>Proyecciones!J10</f>
        <v>0</v>
      </c>
      <c r="J6" s="237"/>
      <c r="K6" s="225"/>
    </row>
    <row r="7" spans="1:11" s="52" customFormat="1" x14ac:dyDescent="0.2">
      <c r="A7" s="226"/>
      <c r="B7" s="234"/>
      <c r="C7" s="114" t="s">
        <v>244</v>
      </c>
      <c r="D7" s="49"/>
      <c r="E7" s="49"/>
      <c r="F7" s="50"/>
      <c r="G7" s="51"/>
      <c r="H7" s="51"/>
      <c r="I7" s="51"/>
      <c r="J7" s="235"/>
      <c r="K7" s="226"/>
    </row>
    <row r="8" spans="1:11" x14ac:dyDescent="0.2">
      <c r="A8" s="225"/>
      <c r="B8" s="236"/>
      <c r="C8" s="115" t="s">
        <v>245</v>
      </c>
      <c r="D8" s="55"/>
      <c r="E8" s="128" t="str">
        <f>IF(ISERROR(Proyecciones!F25/Proyecciones!E25), "N.A.",Proyecciones!F25/Proyecciones!E25-1)</f>
        <v>N.A.</v>
      </c>
      <c r="F8" s="128" t="str">
        <f>IF(ISERROR(Proyecciones!G25/Proyecciones!F25), "N.A.",Proyecciones!G25/Proyecciones!F25-1)</f>
        <v>N.A.</v>
      </c>
      <c r="G8" s="128" t="str">
        <f>IF(ISERROR(Proyecciones!H25/Proyecciones!G25), "N.A.",Proyecciones!H25/Proyecciones!G25-1)</f>
        <v>N.A.</v>
      </c>
      <c r="H8" s="128" t="str">
        <f>IF(ISERROR(Proyecciones!I25/Proyecciones!H25), "N.A.",Proyecciones!I25/Proyecciones!H25-1)</f>
        <v>N.A.</v>
      </c>
      <c r="I8" s="128" t="str">
        <f>IF(ISERROR(Proyecciones!J25/Proyecciones!I25), "N.A.",Proyecciones!J25/Proyecciones!I25-1)</f>
        <v>N.A.</v>
      </c>
      <c r="J8" s="237"/>
      <c r="K8" s="225"/>
    </row>
    <row r="9" spans="1:11" x14ac:dyDescent="0.2">
      <c r="A9" s="225"/>
      <c r="B9" s="236"/>
      <c r="C9" s="115" t="s">
        <v>246</v>
      </c>
      <c r="D9" s="55"/>
      <c r="E9" s="128" t="str">
        <f>IF(ISERROR(Proyecciones!F26/Proyecciones!E26),"N.A.",Proyecciones!F26/Proyecciones!E26-1)</f>
        <v>N.A.</v>
      </c>
      <c r="F9" s="128" t="str">
        <f>IF(ISERROR(Proyecciones!G26/Proyecciones!F26),"N.A.",Proyecciones!G26/Proyecciones!F26-1)</f>
        <v>N.A.</v>
      </c>
      <c r="G9" s="128" t="str">
        <f>IF(ISERROR(Proyecciones!H26/Proyecciones!G26),"N.A.",Proyecciones!H26/Proyecciones!G26-1)</f>
        <v>N.A.</v>
      </c>
      <c r="H9" s="128" t="str">
        <f>IF(ISERROR(Proyecciones!I26/Proyecciones!H26),"N.A.",Proyecciones!I26/Proyecciones!H26-1)</f>
        <v>N.A.</v>
      </c>
      <c r="I9" s="128" t="str">
        <f>IF(ISERROR(Proyecciones!J26/Proyecciones!I26),"N.A.",Proyecciones!J26/Proyecciones!I26-1)</f>
        <v>N.A.</v>
      </c>
      <c r="J9" s="237"/>
      <c r="K9" s="225"/>
    </row>
    <row r="10" spans="1:11" x14ac:dyDescent="0.2">
      <c r="A10" s="225"/>
      <c r="B10" s="236"/>
      <c r="C10" s="115" t="s">
        <v>247</v>
      </c>
      <c r="D10" s="55"/>
      <c r="E10" s="128" t="str">
        <f>IF(ISERROR(Proyecciones!F55/Proyecciones!E55),"N.A.",Proyecciones!F55/Proyecciones!E55-1)</f>
        <v>N.A.</v>
      </c>
      <c r="F10" s="128" t="str">
        <f>IF(ISERROR(Proyecciones!G55/Proyecciones!F55),"N.A.",Proyecciones!G55/Proyecciones!F55-1)</f>
        <v>N.A.</v>
      </c>
      <c r="G10" s="128" t="str">
        <f>IF(ISERROR(Proyecciones!H55/Proyecciones!G55),"N.A.",Proyecciones!H55/Proyecciones!G55-1)</f>
        <v>N.A.</v>
      </c>
      <c r="H10" s="128" t="str">
        <f>IF(ISERROR(Proyecciones!I55/Proyecciones!H55),"N.A.",Proyecciones!I55/Proyecciones!H55-1)</f>
        <v>N.A.</v>
      </c>
      <c r="I10" s="128" t="str">
        <f>IF(ISERROR(Proyecciones!J55/Proyecciones!I55),"N.A.",Proyecciones!J55/Proyecciones!I55-1)</f>
        <v>N.A.</v>
      </c>
      <c r="J10" s="237"/>
      <c r="K10" s="225"/>
    </row>
    <row r="11" spans="1:11" x14ac:dyDescent="0.2">
      <c r="A11" s="225"/>
      <c r="B11" s="236"/>
      <c r="C11" s="115" t="s">
        <v>248</v>
      </c>
      <c r="D11" s="55"/>
      <c r="E11" s="128" t="str">
        <f>IF(ISERROR(Proyecciones!F59/Proyecciones!E59),"N.A.",Proyecciones!F59/Proyecciones!E59-1)</f>
        <v>N.A.</v>
      </c>
      <c r="F11" s="128" t="str">
        <f>IF(ISERROR(Proyecciones!G59/Proyecciones!F59),"N.A.",Proyecciones!G59/Proyecciones!F59-1)</f>
        <v>N.A.</v>
      </c>
      <c r="G11" s="128" t="str">
        <f>IF(ISERROR(Proyecciones!H59/Proyecciones!G59),"N.A.",Proyecciones!H59/Proyecciones!G59-1)</f>
        <v>N.A.</v>
      </c>
      <c r="H11" s="128" t="str">
        <f>IF(ISERROR(Proyecciones!I59/Proyecciones!H59),"N.A.",Proyecciones!I59/Proyecciones!H59-1)</f>
        <v>N.A.</v>
      </c>
      <c r="I11" s="128" t="str">
        <f>IF(ISERROR(Proyecciones!J59/Proyecciones!I59),"N.A.",Proyecciones!J59/Proyecciones!I59-1)</f>
        <v>N.A.</v>
      </c>
      <c r="J11" s="237"/>
      <c r="K11" s="225"/>
    </row>
    <row r="12" spans="1:11" x14ac:dyDescent="0.2">
      <c r="A12" s="225"/>
      <c r="B12" s="236"/>
      <c r="C12" s="115" t="s">
        <v>249</v>
      </c>
      <c r="D12" s="55"/>
      <c r="E12" s="119">
        <f>Proyecciones!F63</f>
        <v>0</v>
      </c>
      <c r="F12" s="119">
        <f>Proyecciones!G63</f>
        <v>0</v>
      </c>
      <c r="G12" s="119">
        <f>Proyecciones!H63</f>
        <v>0</v>
      </c>
      <c r="H12" s="119">
        <f>Proyecciones!I63</f>
        <v>0</v>
      </c>
      <c r="I12" s="119">
        <f>Proyecciones!J63</f>
        <v>0</v>
      </c>
      <c r="J12" s="237"/>
      <c r="K12" s="225"/>
    </row>
    <row r="13" spans="1:11" x14ac:dyDescent="0.2">
      <c r="A13" s="225"/>
      <c r="B13" s="236"/>
      <c r="C13" s="115" t="s">
        <v>250</v>
      </c>
      <c r="D13" s="55"/>
      <c r="E13" s="119">
        <f>Proyecciones!F87</f>
        <v>0</v>
      </c>
      <c r="F13" s="119">
        <f>Proyecciones!G87</f>
        <v>0</v>
      </c>
      <c r="G13" s="119">
        <f>Proyecciones!H87</f>
        <v>0</v>
      </c>
      <c r="H13" s="119">
        <f>Proyecciones!I87</f>
        <v>0</v>
      </c>
      <c r="I13" s="119">
        <f>Proyecciones!J87</f>
        <v>0</v>
      </c>
      <c r="J13" s="237"/>
      <c r="K13" s="225"/>
    </row>
    <row r="14" spans="1:11" x14ac:dyDescent="0.2">
      <c r="A14" s="225"/>
      <c r="B14" s="236"/>
      <c r="C14" s="115" t="s">
        <v>251</v>
      </c>
      <c r="D14" s="55"/>
      <c r="E14" s="119" t="str">
        <f>IF(ISERROR(Proyecciones!F79/Proyecciones!F55),"N.A.",Proyecciones!F79/Proyecciones!F55*360)</f>
        <v>N.A.</v>
      </c>
      <c r="F14" s="119" t="str">
        <f>IF(ISERROR(Proyecciones!G79/Proyecciones!G55),"N.A.",Proyecciones!G79/Proyecciones!G55*360)</f>
        <v>N.A.</v>
      </c>
      <c r="G14" s="119" t="str">
        <f>IF(ISERROR(Proyecciones!H79/Proyecciones!H55),"N.A.",Proyecciones!H79/Proyecciones!H55*360)</f>
        <v>N.A.</v>
      </c>
      <c r="H14" s="119" t="str">
        <f>IF(ISERROR(Proyecciones!I79/Proyecciones!I55),"N.A.",Proyecciones!I79/Proyecciones!I55*360)</f>
        <v>N.A.</v>
      </c>
      <c r="I14" s="119" t="str">
        <f>IF(ISERROR(Proyecciones!J79/Proyecciones!J55),"N.A.",Proyecciones!J79/Proyecciones!J55*360)</f>
        <v>N.A.</v>
      </c>
      <c r="J14" s="237"/>
      <c r="K14" s="225"/>
    </row>
    <row r="15" spans="1:11" s="52" customFormat="1" x14ac:dyDescent="0.2">
      <c r="A15" s="226"/>
      <c r="B15" s="234"/>
      <c r="C15" s="114" t="s">
        <v>252</v>
      </c>
      <c r="D15" s="54"/>
      <c r="E15" s="54"/>
      <c r="F15" s="55"/>
      <c r="G15" s="56"/>
      <c r="H15" s="56"/>
      <c r="I15" s="56"/>
      <c r="J15" s="235"/>
      <c r="K15" s="226"/>
    </row>
    <row r="16" spans="1:11" x14ac:dyDescent="0.2">
      <c r="A16" s="225"/>
      <c r="B16" s="236"/>
      <c r="C16" s="115" t="s">
        <v>253</v>
      </c>
      <c r="D16" s="123"/>
      <c r="E16" s="126" t="str">
        <f>IF(ISERROR(Balance!E15/(Balance!E42+Balance!E43+Balance!E44)),"N.A.",Balance!E15/(Balance!E42+Balance!E43+Balance!E44))</f>
        <v>N.A.</v>
      </c>
      <c r="F16" s="126" t="str">
        <f>IF(ISERROR(Balance!F15/(Balance!F42+Balance!F43+Balance!F44)),"N.A.",Balance!F15/(Balance!F42+Balance!F43+Balance!F44))</f>
        <v>N.A.</v>
      </c>
      <c r="G16" s="126" t="str">
        <f>IF(ISERROR(Balance!G15/(Balance!G42+Balance!G43+Balance!G44)),"N.A.",Balance!G15/(Balance!G42+Balance!G43+Balance!G44))</f>
        <v>N.A.</v>
      </c>
      <c r="H16" s="126" t="str">
        <f>IF(ISERROR(Balance!H15/(Balance!H42+Balance!H43+Balance!H44)),"N.A.",Balance!H15/(Balance!H42+Balance!H43+Balance!H44))</f>
        <v>N.A.</v>
      </c>
      <c r="I16" s="126" t="str">
        <f>IF(ISERROR(Balance!I15/(Balance!I42+Balance!I43+Balance!I44)),"N.A.",Balance!I15/(Balance!I42+Balance!I43+Balance!I44))</f>
        <v>N.A.</v>
      </c>
      <c r="J16" s="237"/>
      <c r="K16" s="225"/>
    </row>
    <row r="17" spans="1:11" x14ac:dyDescent="0.2">
      <c r="A17" s="225"/>
      <c r="B17" s="236"/>
      <c r="C17" s="115" t="s">
        <v>254</v>
      </c>
      <c r="D17" s="55"/>
      <c r="E17" s="119">
        <f>IF(ISERROR((Balance!E15-SUM(Balance!E8:E10))/(Balance!E42+Balance!E43+Balance!E44)),0,(Balance!E15-SUM(Balance!E8:E10))/(Balance!E42+Balance!E43+Balance!E44))</f>
        <v>0</v>
      </c>
      <c r="F17" s="119">
        <f>IF(ISERROR((Balance!F15-SUM(Balance!F8:F10))/(Balance!F42+Balance!F43+Balance!F44)),0,(Balance!F15-SUM(Balance!F8:F10))/(Balance!F42+Balance!F43+Balance!F44))</f>
        <v>0</v>
      </c>
      <c r="G17" s="119">
        <f>IF(ISERROR((Balance!G15-SUM(Balance!G8:G10))/(Balance!G42+Balance!G43+Balance!G44)),0,(Balance!G15-SUM(Balance!G8:G10))/(Balance!G42+Balance!G43+Balance!G44))</f>
        <v>0</v>
      </c>
      <c r="H17" s="119">
        <f>IF(ISERROR((Balance!H15-SUM(Balance!H8:H10))/(Balance!H42+Balance!H43+Balance!H44)),0,(Balance!H15-SUM(Balance!H8:H10))/(Balance!H42+Balance!H43+Balance!H44))</f>
        <v>0</v>
      </c>
      <c r="I17" s="119">
        <f>IF(ISERROR((Balance!I15-SUM(Balance!I8:I10))/(Balance!I42+Balance!I43+Balance!I44)),0,(Balance!I15-SUM(Balance!I8:I10))/(Balance!I42+Balance!I43+Balance!I44))</f>
        <v>0</v>
      </c>
      <c r="J17" s="237"/>
      <c r="K17" s="225"/>
    </row>
    <row r="18" spans="1:11" x14ac:dyDescent="0.2">
      <c r="A18" s="225"/>
      <c r="B18" s="236"/>
      <c r="C18" s="115" t="s">
        <v>255</v>
      </c>
      <c r="D18" s="123"/>
      <c r="E18" s="126" t="str">
        <f>IF(ISERROR(Balance!E6/'P&amp;G'!D3),"N.A.",Balance!E6/'P&amp;G'!D3*360)</f>
        <v>N.A.</v>
      </c>
      <c r="F18" s="126" t="str">
        <f>IF(ISERROR(Balance!F6/'P&amp;G'!E3),"N.A.",Balance!F6/'P&amp;G'!E3*360)</f>
        <v>N.A.</v>
      </c>
      <c r="G18" s="126" t="str">
        <f>IF(ISERROR(Balance!G6/'P&amp;G'!F3),"N.A.",Balance!G6/'P&amp;G'!F3*360)</f>
        <v>N.A.</v>
      </c>
      <c r="H18" s="126" t="str">
        <f>IF(ISERROR(Balance!H6/'P&amp;G'!G3),"N.A.",Balance!H6/'P&amp;G'!G3*360)</f>
        <v>N.A.</v>
      </c>
      <c r="I18" s="126" t="str">
        <f>IF(ISERROR(Balance!I6/'P&amp;G'!H3),"N.A.",Balance!I6/'P&amp;G'!H3*360)</f>
        <v>N.A.</v>
      </c>
      <c r="J18" s="237"/>
      <c r="K18" s="225"/>
    </row>
    <row r="19" spans="1:11" x14ac:dyDescent="0.2">
      <c r="A19" s="225"/>
      <c r="B19" s="236"/>
      <c r="C19" s="115" t="s">
        <v>282</v>
      </c>
      <c r="D19" s="124"/>
      <c r="E19" s="127" t="str">
        <f>IF('P&amp;G'!D3=0,"N.A.",((Balance!E8+Balance!E9+Balance!E10)/'P&amp;G'!D3)*360)</f>
        <v>N.A.</v>
      </c>
      <c r="F19" s="127" t="str">
        <f>IF('P&amp;G'!E3=0,"N.A.",((Balance!F8+Balance!F9+Balance!F10)/'P&amp;G'!E3)*360)</f>
        <v>N.A.</v>
      </c>
      <c r="G19" s="127" t="str">
        <f>IF('P&amp;G'!F3=0,"N.A.",((Balance!G8+Balance!G9+Balance!G10)/'P&amp;G'!F3)*360)</f>
        <v>N.A.</v>
      </c>
      <c r="H19" s="127" t="str">
        <f>IF('P&amp;G'!G3=0,"N.A.",((Balance!H8+Balance!H9+Balance!H10)/'P&amp;G'!G3)*360)</f>
        <v>N.A.</v>
      </c>
      <c r="I19" s="127" t="str">
        <f>IF('P&amp;G'!H3=0,"N.A.",((Balance!I8+Balance!I9+Balance!I10)/'P&amp;G'!H3)*360)</f>
        <v>N.A.</v>
      </c>
      <c r="J19" s="237"/>
      <c r="K19" s="225"/>
    </row>
    <row r="20" spans="1:11" x14ac:dyDescent="0.2">
      <c r="A20" s="225"/>
      <c r="B20" s="236"/>
      <c r="C20" s="115" t="s">
        <v>256</v>
      </c>
      <c r="D20" s="124"/>
      <c r="E20" s="127" t="str">
        <f>IF('P&amp;G'!D5+'P&amp;G'!D6+'P&amp;G'!D13+'P&amp;G'!D7=0,"N.A.",Balance!E42/('P&amp;G'!D5+'P&amp;G'!D6+'P&amp;G'!D13+'P&amp;G'!D7)*360)</f>
        <v>N.A.</v>
      </c>
      <c r="F20" s="127" t="str">
        <f>IF('P&amp;G'!E5+'P&amp;G'!E6+'P&amp;G'!E13+'P&amp;G'!E7=0,"N.A.",Balance!F42/('P&amp;G'!E5+'P&amp;G'!E6+'P&amp;G'!E13+'P&amp;G'!E7)*360)</f>
        <v>N.A.</v>
      </c>
      <c r="G20" s="127" t="str">
        <f>IF('P&amp;G'!F5+'P&amp;G'!F6+'P&amp;G'!F13+'P&amp;G'!F7=0,"N.A.",Balance!G42/('P&amp;G'!F5+'P&amp;G'!F6+'P&amp;G'!F13+'P&amp;G'!F7)*360)</f>
        <v>N.A.</v>
      </c>
      <c r="H20" s="127" t="str">
        <f>IF('P&amp;G'!G5+'P&amp;G'!G6+'P&amp;G'!G13+'P&amp;G'!G7=0,"N.A.",Balance!H42/('P&amp;G'!G5+'P&amp;G'!G6+'P&amp;G'!G13+'P&amp;G'!G7)*360)</f>
        <v>N.A.</v>
      </c>
      <c r="I20" s="127" t="str">
        <f>IF('P&amp;G'!H5+'P&amp;G'!H6+'P&amp;G'!H13+'P&amp;G'!H7=0,"N.A.",Balance!I42/('P&amp;G'!H5+'P&amp;G'!H6+'P&amp;G'!H13+'P&amp;G'!H7)*360)</f>
        <v>N.A.</v>
      </c>
      <c r="J20" s="237"/>
      <c r="K20" s="225"/>
    </row>
    <row r="21" spans="1:11" x14ac:dyDescent="0.2">
      <c r="A21" s="225"/>
      <c r="B21" s="236"/>
      <c r="C21" s="115" t="s">
        <v>257</v>
      </c>
      <c r="D21" s="125"/>
      <c r="E21" s="128" t="str">
        <f>IF(ISERROR(Balance!E48/Balance!E40),"N.A.",Balance!E48/Balance!E40)</f>
        <v>N.A.</v>
      </c>
      <c r="F21" s="128" t="str">
        <f>IF(ISERROR(Balance!F48/Balance!F40),"N.A.",Balance!F48/Balance!F40)</f>
        <v>N.A.</v>
      </c>
      <c r="G21" s="128" t="str">
        <f>IF(ISERROR(Balance!G48/Balance!G40),"N.A.",Balance!G48/Balance!G40)</f>
        <v>N.A.</v>
      </c>
      <c r="H21" s="128" t="str">
        <f>IF(ISERROR(Balance!H48/Balance!H40),"N.A.",Balance!H48/Balance!H40)</f>
        <v>N.A.</v>
      </c>
      <c r="I21" s="128" t="str">
        <f>IF(ISERROR(Balance!I48/Balance!I40),"N.A.",Balance!I48/Balance!I40)</f>
        <v>N.A.</v>
      </c>
      <c r="J21" s="237"/>
      <c r="K21" s="225"/>
    </row>
    <row r="22" spans="1:11" x14ac:dyDescent="0.2">
      <c r="A22" s="225"/>
      <c r="B22" s="236"/>
      <c r="C22" s="115" t="s">
        <v>258</v>
      </c>
      <c r="D22" s="55"/>
      <c r="E22" s="119">
        <f>IF(ISERROR(SUM(Balance!E42:E44)/Balance!D48),0,SUM(Balance!E42:E44)/Balance!E48)</f>
        <v>0</v>
      </c>
      <c r="F22" s="119">
        <f>IF(ISERROR(SUM(Balance!F42:F44)/Balance!E48),0,SUM(Balance!F42:F44)/Balance!F48)</f>
        <v>0</v>
      </c>
      <c r="G22" s="119">
        <f>IF(ISERROR(SUM(Balance!G42:G44)/Balance!F48),0,SUM(Balance!G42:G44)/Balance!G48)</f>
        <v>0</v>
      </c>
      <c r="H22" s="119">
        <f>IF(ISERROR(SUM(Balance!H42:H44)/Balance!G48),0,SUM(Balance!H42:H44)/Balance!H48)</f>
        <v>0</v>
      </c>
      <c r="I22" s="119">
        <f>IF(ISERROR(SUM(Balance!I42:I44)/Balance!H48),0,SUM(Balance!I42:I44)/Balance!I48)</f>
        <v>0</v>
      </c>
      <c r="J22" s="237"/>
      <c r="K22" s="225"/>
    </row>
    <row r="23" spans="1:11" x14ac:dyDescent="0.2">
      <c r="A23" s="225"/>
      <c r="B23" s="236"/>
      <c r="C23" s="115" t="s">
        <v>259</v>
      </c>
      <c r="D23" s="125"/>
      <c r="E23" s="128" t="str">
        <f>IF('P&amp;G'!D16=0,"N.A.",('P&amp;G'!D14+'P&amp;G'!D12+'P&amp;G'!D7+'P&amp;G'!D13+'P&amp;G'!D6)/'P&amp;G'!D16)</f>
        <v>N.A.</v>
      </c>
      <c r="F23" s="128" t="str">
        <f>IF('P&amp;G'!E16=0,"N.A.",('P&amp;G'!E14+'P&amp;G'!E12+'P&amp;G'!E7+'P&amp;G'!E13+'P&amp;G'!E6)/'P&amp;G'!E16)</f>
        <v>N.A.</v>
      </c>
      <c r="G23" s="128" t="str">
        <f>IF('P&amp;G'!F16=0,"N.A.",('P&amp;G'!F14+'P&amp;G'!F12+'P&amp;G'!F7+'P&amp;G'!F13+'P&amp;G'!F6)/'P&amp;G'!F16)</f>
        <v>N.A.</v>
      </c>
      <c r="H23" s="128" t="str">
        <f>IF('P&amp;G'!G16=0,"N.A.",('P&amp;G'!G14+'P&amp;G'!G12+'P&amp;G'!G7+'P&amp;G'!G13+'P&amp;G'!G6)/'P&amp;G'!G16)</f>
        <v>N.A.</v>
      </c>
      <c r="I23" s="128" t="str">
        <f>IF('P&amp;G'!H16=0,"N.A.",('P&amp;G'!H14+'P&amp;G'!H12+'P&amp;G'!H7+'P&amp;G'!H13+'P&amp;G'!H6)/'P&amp;G'!H16)</f>
        <v>N.A.</v>
      </c>
      <c r="J23" s="237"/>
      <c r="K23" s="225"/>
    </row>
    <row r="24" spans="1:11" x14ac:dyDescent="0.2">
      <c r="A24" s="225"/>
      <c r="B24" s="236"/>
      <c r="C24" s="115" t="s">
        <v>260</v>
      </c>
      <c r="D24" s="125"/>
      <c r="E24" s="128" t="str">
        <f>IF('Flujo de Caja'!E37+'Flujo de Caja'!E36=0,"N.A.",('P&amp;G'!D14+'P&amp;G'!D12+'P&amp;G'!D7+'P&amp;G'!D13+'P&amp;G'!D6)/-('Flujo de Caja'!E37+'Flujo de Caja'!E36))</f>
        <v>N.A.</v>
      </c>
      <c r="F24" s="128" t="str">
        <f>IF('Flujo de Caja'!F37+'Flujo de Caja'!F36=0,"N.A.",('P&amp;G'!E14+'P&amp;G'!E12+'P&amp;G'!E7+'P&amp;G'!E13+'P&amp;G'!E6)/-('Flujo de Caja'!F37+'Flujo de Caja'!F36))</f>
        <v>N.A.</v>
      </c>
      <c r="G24" s="128" t="str">
        <f>IF('Flujo de Caja'!G37+'Flujo de Caja'!G36=0,"N.A.",('P&amp;G'!F14+'P&amp;G'!F12+'P&amp;G'!F7+'P&amp;G'!F13+'P&amp;G'!F6)/-('Flujo de Caja'!G37+'Flujo de Caja'!G36))</f>
        <v>N.A.</v>
      </c>
      <c r="H24" s="128" t="str">
        <f>IF('Flujo de Caja'!H37+'Flujo de Caja'!H36=0,"N.A.",('P&amp;G'!G14+'P&amp;G'!G12+'P&amp;G'!G7+'P&amp;G'!G13+'P&amp;G'!G6)/-('Flujo de Caja'!H37+'Flujo de Caja'!H36))</f>
        <v>N.A.</v>
      </c>
      <c r="I24" s="128" t="str">
        <f>IF('Flujo de Caja'!I37+'Flujo de Caja'!I36=0,"N.A.",('P&amp;G'!H14+'P&amp;G'!H12+'P&amp;G'!H7+'P&amp;G'!H13+'P&amp;G'!H6)/-('Flujo de Caja'!I37+'Flujo de Caja'!I36))</f>
        <v>N.A.</v>
      </c>
      <c r="J24" s="237"/>
      <c r="K24" s="225"/>
    </row>
    <row r="25" spans="1:11" x14ac:dyDescent="0.2">
      <c r="A25" s="225"/>
      <c r="B25" s="236"/>
      <c r="C25" s="115" t="s">
        <v>261</v>
      </c>
      <c r="D25" s="125"/>
      <c r="E25" s="128" t="str">
        <f>IF(ISERROR('P&amp;G'!D14/'P&amp;G'!D3),"N.A.",'P&amp;G'!D14/'P&amp;G'!D3)</f>
        <v>N.A.</v>
      </c>
      <c r="F25" s="128" t="str">
        <f>IF(ISERROR('P&amp;G'!E14/'P&amp;G'!E3),"N.A.",'P&amp;G'!E14/'P&amp;G'!E3)</f>
        <v>N.A.</v>
      </c>
      <c r="G25" s="128" t="str">
        <f>IF(ISERROR('P&amp;G'!F14/'P&amp;G'!F3),"N.A.",'P&amp;G'!F14/'P&amp;G'!F3)</f>
        <v>N.A.</v>
      </c>
      <c r="H25" s="128" t="str">
        <f>IF(ISERROR('P&amp;G'!G14/'P&amp;G'!G3),"N.A.",'P&amp;G'!G14/'P&amp;G'!G3)</f>
        <v>N.A.</v>
      </c>
      <c r="I25" s="128" t="str">
        <f>IF(ISERROR('P&amp;G'!H14/'P&amp;G'!H3),"N.A.",'P&amp;G'!H14/'P&amp;G'!H3)</f>
        <v>N.A.</v>
      </c>
      <c r="J25" s="237"/>
      <c r="K25" s="225"/>
    </row>
    <row r="26" spans="1:11" x14ac:dyDescent="0.2">
      <c r="A26" s="225"/>
      <c r="B26" s="236"/>
      <c r="C26" s="115" t="s">
        <v>262</v>
      </c>
      <c r="D26" s="125"/>
      <c r="E26" s="128" t="str">
        <f>IF('P&amp;G'!D3=0,"N.A.",'P&amp;G'!D26/'P&amp;G'!D3)</f>
        <v>N.A.</v>
      </c>
      <c r="F26" s="128" t="str">
        <f>IF('P&amp;G'!E3=0,"N.A.",'P&amp;G'!E26/'P&amp;G'!E3)</f>
        <v>N.A.</v>
      </c>
      <c r="G26" s="128" t="str">
        <f>IF('P&amp;G'!F3=0,"N.A.",'P&amp;G'!F26/'P&amp;G'!F3)</f>
        <v>N.A.</v>
      </c>
      <c r="H26" s="128" t="str">
        <f>IF('P&amp;G'!G3=0,"N.A.",'P&amp;G'!G26/'P&amp;G'!G3)</f>
        <v>N.A.</v>
      </c>
      <c r="I26" s="128" t="str">
        <f>IF('P&amp;G'!H3=0,"N.A.",'P&amp;G'!H26/'P&amp;G'!H3)</f>
        <v>N.A.</v>
      </c>
      <c r="J26" s="237"/>
      <c r="K26" s="225"/>
    </row>
    <row r="27" spans="1:11" x14ac:dyDescent="0.2">
      <c r="A27" s="225"/>
      <c r="B27" s="236"/>
      <c r="C27" s="115" t="s">
        <v>263</v>
      </c>
      <c r="D27" s="125"/>
      <c r="E27" s="128" t="str">
        <f>IF(ISERROR('P&amp;G'!D26/Balance!E55),"N.A.",'P&amp;G'!D26/Balance!E55)</f>
        <v>N.A.</v>
      </c>
      <c r="F27" s="128" t="str">
        <f>IF(ISERROR('P&amp;G'!E26/Balance!F55),"N.A.",'P&amp;G'!E26/Balance!F55)</f>
        <v>N.A.</v>
      </c>
      <c r="G27" s="128" t="str">
        <f>IF(ISERROR('P&amp;G'!F26/Balance!G55),"N.A.",'P&amp;G'!F26/Balance!G55)</f>
        <v>N.A.</v>
      </c>
      <c r="H27" s="128" t="str">
        <f>IF(ISERROR('P&amp;G'!G26/Balance!H55),"N.A.",'P&amp;G'!G26/Balance!H55)</f>
        <v>N.A.</v>
      </c>
      <c r="I27" s="128" t="str">
        <f>IF(ISERROR('P&amp;G'!H26/Balance!I55),"N.A.",'P&amp;G'!H26/Balance!I55)</f>
        <v>N.A.</v>
      </c>
      <c r="J27" s="237"/>
      <c r="K27" s="225"/>
    </row>
    <row r="28" spans="1:11" x14ac:dyDescent="0.2">
      <c r="A28" s="225"/>
      <c r="B28" s="236"/>
      <c r="C28" s="115" t="s">
        <v>264</v>
      </c>
      <c r="D28" s="125"/>
      <c r="E28" s="128" t="str">
        <f>IF(ISERROR('P&amp;G'!D26/Balance!E40),"N.A.",'P&amp;G'!D26/Balance!E40)</f>
        <v>N.A.</v>
      </c>
      <c r="F28" s="128" t="str">
        <f>IF(ISERROR('P&amp;G'!E26/Balance!F40),"N.A.",'P&amp;G'!E26/Balance!F40)</f>
        <v>N.A.</v>
      </c>
      <c r="G28" s="128" t="str">
        <f>IF(ISERROR('P&amp;G'!F26/Balance!G40),"N.A.",'P&amp;G'!F26/Balance!G40)</f>
        <v>N.A.</v>
      </c>
      <c r="H28" s="128" t="str">
        <f>IF(ISERROR('P&amp;G'!G26/Balance!H40),"N.A.",'P&amp;G'!G26/Balance!H40)</f>
        <v>N.A.</v>
      </c>
      <c r="I28" s="128" t="str">
        <f>IF(ISERROR('P&amp;G'!H26/Balance!I40),"N.A.",'P&amp;G'!H26/Balance!I40)</f>
        <v>N.A.</v>
      </c>
      <c r="J28" s="237"/>
      <c r="K28" s="225"/>
    </row>
    <row r="29" spans="1:11" s="52" customFormat="1" x14ac:dyDescent="0.2">
      <c r="A29" s="226"/>
      <c r="B29" s="234"/>
      <c r="C29" s="114" t="s">
        <v>265</v>
      </c>
      <c r="D29" s="54"/>
      <c r="E29" s="54"/>
      <c r="F29" s="55"/>
      <c r="G29" s="56"/>
      <c r="H29" s="56"/>
      <c r="I29" s="56"/>
      <c r="J29" s="235"/>
      <c r="K29" s="226"/>
    </row>
    <row r="30" spans="1:11" x14ac:dyDescent="0.2">
      <c r="A30" s="225"/>
      <c r="B30" s="236"/>
      <c r="C30" s="149" t="s">
        <v>266</v>
      </c>
      <c r="D30" s="150"/>
      <c r="E30" s="119">
        <f>'Flujo de Caja'!E10</f>
        <v>0</v>
      </c>
      <c r="F30" s="119">
        <f>'Flujo de Caja'!F10</f>
        <v>0</v>
      </c>
      <c r="G30" s="119">
        <f>'Flujo de Caja'!G10</f>
        <v>0</v>
      </c>
      <c r="H30" s="119">
        <f>'Flujo de Caja'!H10</f>
        <v>0</v>
      </c>
      <c r="I30" s="119">
        <f>'Flujo de Caja'!I10</f>
        <v>0</v>
      </c>
      <c r="J30" s="237"/>
      <c r="K30" s="225"/>
    </row>
    <row r="31" spans="1:11" x14ac:dyDescent="0.2">
      <c r="A31" s="225"/>
      <c r="B31" s="236"/>
      <c r="C31" s="116" t="s">
        <v>267</v>
      </c>
      <c r="D31" s="119">
        <f>-(Balance!D15-Balance!D6+Balance!D38+Balance!D39)</f>
        <v>0</v>
      </c>
      <c r="E31" s="119">
        <f>'Flujo de Caja'!E32</f>
        <v>0</v>
      </c>
      <c r="F31" s="119">
        <f>'Flujo de Caja'!F32</f>
        <v>0</v>
      </c>
      <c r="G31" s="119">
        <f>'Flujo de Caja'!G32</f>
        <v>0</v>
      </c>
      <c r="H31" s="119">
        <f>'Flujo de Caja'!H32</f>
        <v>0</v>
      </c>
      <c r="I31" s="119">
        <f>'Flujo de Caja'!I32</f>
        <v>0</v>
      </c>
      <c r="J31" s="237"/>
      <c r="K31" s="225"/>
    </row>
    <row r="32" spans="1:11" x14ac:dyDescent="0.2">
      <c r="A32" s="225"/>
      <c r="B32" s="236"/>
      <c r="C32" s="116" t="s">
        <v>268</v>
      </c>
      <c r="D32" s="119">
        <f>'Flujo de Caja'!D40</f>
        <v>0</v>
      </c>
      <c r="E32" s="119">
        <f>'Flujo de Caja'!E40</f>
        <v>0</v>
      </c>
      <c r="F32" s="119">
        <f>'Flujo de Caja'!F40</f>
        <v>0</v>
      </c>
      <c r="G32" s="119">
        <f>'Flujo de Caja'!G40</f>
        <v>0</v>
      </c>
      <c r="H32" s="119">
        <f>'Flujo de Caja'!H40</f>
        <v>0</v>
      </c>
      <c r="I32" s="119">
        <f>'Flujo de Caja'!I40</f>
        <v>0</v>
      </c>
      <c r="J32" s="237"/>
      <c r="K32" s="225"/>
    </row>
    <row r="33" spans="1:11" x14ac:dyDescent="0.2">
      <c r="A33" s="225"/>
      <c r="B33" s="236"/>
      <c r="C33" s="147" t="s">
        <v>269</v>
      </c>
      <c r="D33" s="148">
        <f t="shared" ref="D33:I33" si="0">D30+D31</f>
        <v>0</v>
      </c>
      <c r="E33" s="148">
        <f t="shared" si="0"/>
        <v>0</v>
      </c>
      <c r="F33" s="148">
        <f t="shared" si="0"/>
        <v>0</v>
      </c>
      <c r="G33" s="148">
        <f t="shared" si="0"/>
        <v>0</v>
      </c>
      <c r="H33" s="148">
        <f t="shared" si="0"/>
        <v>0</v>
      </c>
      <c r="I33" s="148">
        <f t="shared" si="0"/>
        <v>0</v>
      </c>
      <c r="J33" s="237"/>
      <c r="K33" s="225"/>
    </row>
    <row r="34" spans="1:11" hidden="1" outlineLevel="1" x14ac:dyDescent="0.2">
      <c r="A34" s="225"/>
      <c r="B34" s="236"/>
      <c r="C34" s="115" t="s">
        <v>270</v>
      </c>
      <c r="D34" s="120"/>
      <c r="E34" s="121">
        <f>D38</f>
        <v>0</v>
      </c>
      <c r="F34" s="121">
        <f>E34</f>
        <v>0</v>
      </c>
      <c r="G34" s="121">
        <f>F34</f>
        <v>0</v>
      </c>
      <c r="H34" s="121">
        <f>G34</f>
        <v>0</v>
      </c>
      <c r="I34" s="121">
        <f>H34</f>
        <v>0</v>
      </c>
      <c r="J34" s="237"/>
      <c r="K34" s="225"/>
    </row>
    <row r="35" spans="1:11" hidden="1" outlineLevel="1" x14ac:dyDescent="0.2">
      <c r="A35" s="225"/>
      <c r="B35" s="236"/>
      <c r="C35" s="116" t="s">
        <v>305</v>
      </c>
      <c r="D35" s="122">
        <v>1</v>
      </c>
      <c r="E35" s="122">
        <f>D35*(1+E34)</f>
        <v>1</v>
      </c>
      <c r="F35" s="122">
        <f>E35*(1+F34)</f>
        <v>1</v>
      </c>
      <c r="G35" s="122">
        <f>F35*(1+G34)</f>
        <v>1</v>
      </c>
      <c r="H35" s="122">
        <f>G35*(1+H34)</f>
        <v>1</v>
      </c>
      <c r="I35" s="122">
        <f>H35*(1+I34)</f>
        <v>1</v>
      </c>
      <c r="J35" s="237"/>
      <c r="K35" s="225"/>
    </row>
    <row r="36" spans="1:11" collapsed="1" x14ac:dyDescent="0.2">
      <c r="A36" s="225"/>
      <c r="B36" s="236"/>
      <c r="C36" s="147" t="s">
        <v>271</v>
      </c>
      <c r="D36" s="148">
        <f t="shared" ref="D36:I36" si="1">D33/D35</f>
        <v>0</v>
      </c>
      <c r="E36" s="148">
        <f t="shared" si="1"/>
        <v>0</v>
      </c>
      <c r="F36" s="148">
        <f t="shared" si="1"/>
        <v>0</v>
      </c>
      <c r="G36" s="148">
        <f t="shared" si="1"/>
        <v>0</v>
      </c>
      <c r="H36" s="148">
        <f t="shared" si="1"/>
        <v>0</v>
      </c>
      <c r="I36" s="148">
        <f t="shared" si="1"/>
        <v>0</v>
      </c>
      <c r="J36" s="237"/>
      <c r="K36" s="225"/>
    </row>
    <row r="37" spans="1:11" s="52" customFormat="1" x14ac:dyDescent="0.2">
      <c r="A37" s="226"/>
      <c r="B37" s="234"/>
      <c r="C37" s="114" t="s">
        <v>272</v>
      </c>
      <c r="D37" s="54"/>
      <c r="E37" s="54"/>
      <c r="F37" s="55"/>
      <c r="G37" s="56"/>
      <c r="H37" s="56"/>
      <c r="I37" s="56"/>
      <c r="J37" s="235"/>
      <c r="K37" s="226"/>
    </row>
    <row r="38" spans="1:11" s="57" customFormat="1" x14ac:dyDescent="0.2">
      <c r="A38" s="227"/>
      <c r="B38" s="238"/>
      <c r="C38" s="117" t="s">
        <v>273</v>
      </c>
      <c r="D38" s="265">
        <f>Bases!D12</f>
        <v>0</v>
      </c>
      <c r="E38" s="239"/>
      <c r="F38" s="240"/>
      <c r="G38" s="240"/>
      <c r="H38" s="240"/>
      <c r="I38" s="240"/>
      <c r="J38" s="241"/>
      <c r="K38" s="227"/>
    </row>
    <row r="39" spans="1:11" s="57" customFormat="1" x14ac:dyDescent="0.2">
      <c r="A39" s="227"/>
      <c r="B39" s="238"/>
      <c r="C39" s="117" t="s">
        <v>274</v>
      </c>
      <c r="D39" s="266" t="str">
        <f>IF(ISERROR(IRR(D33:I33)),"N.A.",IRR(D33:I33))</f>
        <v>N.A.</v>
      </c>
      <c r="E39" s="239"/>
      <c r="F39" s="240"/>
      <c r="G39" s="240"/>
      <c r="H39" s="240"/>
      <c r="I39" s="240"/>
      <c r="J39" s="241"/>
      <c r="K39" s="227"/>
    </row>
    <row r="40" spans="1:11" s="57" customFormat="1" x14ac:dyDescent="0.2">
      <c r="A40" s="227"/>
      <c r="B40" s="238"/>
      <c r="C40" s="117" t="s">
        <v>275</v>
      </c>
      <c r="D40" s="267">
        <f>NPV(D38,E33:I33)+D33</f>
        <v>0</v>
      </c>
      <c r="E40" s="239"/>
      <c r="F40" s="240"/>
      <c r="G40" s="240"/>
      <c r="H40" s="240"/>
      <c r="I40" s="240"/>
      <c r="J40" s="241"/>
      <c r="K40" s="227"/>
    </row>
    <row r="41" spans="1:11" s="57" customFormat="1" x14ac:dyDescent="0.2">
      <c r="A41" s="227"/>
      <c r="B41" s="238"/>
      <c r="C41" s="117" t="s">
        <v>276</v>
      </c>
      <c r="D41" s="268" t="str">
        <f>IF(ISERROR(-D31/AVERAGE(E33:I33)),"N.A.",-D31/AVERAGE(E33:I33))</f>
        <v>N.A.</v>
      </c>
      <c r="E41" s="239"/>
      <c r="F41" s="240"/>
      <c r="G41" s="240"/>
      <c r="H41" s="240"/>
      <c r="I41" s="240"/>
      <c r="J41" s="241"/>
      <c r="K41" s="227"/>
    </row>
    <row r="42" spans="1:11" s="57" customFormat="1" ht="25.5" x14ac:dyDescent="0.2">
      <c r="A42" s="227"/>
      <c r="B42" s="238"/>
      <c r="C42" s="117" t="s">
        <v>277</v>
      </c>
      <c r="D42" s="269">
        <f>Bases!D13</f>
        <v>0</v>
      </c>
      <c r="E42" s="239"/>
      <c r="F42" s="240"/>
      <c r="G42" s="240"/>
      <c r="H42" s="240"/>
      <c r="I42" s="240"/>
      <c r="J42" s="241"/>
      <c r="K42" s="227"/>
    </row>
    <row r="43" spans="1:11" s="57" customFormat="1" ht="25.5" x14ac:dyDescent="0.2">
      <c r="A43" s="227"/>
      <c r="B43" s="238"/>
      <c r="C43" s="117" t="s">
        <v>278</v>
      </c>
      <c r="D43" s="266" t="str">
        <f>IF(ISERROR(Balance!D48/Balance!D40),"N.A.",Balance!D48/Balance!D40)</f>
        <v>N.A.</v>
      </c>
      <c r="E43" s="239"/>
      <c r="F43" s="240"/>
      <c r="G43" s="240"/>
      <c r="H43" s="240"/>
      <c r="I43" s="240"/>
      <c r="J43" s="241"/>
      <c r="K43" s="227"/>
    </row>
    <row r="44" spans="1:11" s="57" customFormat="1" ht="25.5" x14ac:dyDescent="0.2">
      <c r="A44" s="227"/>
      <c r="B44" s="238"/>
      <c r="C44" s="117" t="s">
        <v>279</v>
      </c>
      <c r="D44" s="269">
        <f>Bases!D14</f>
        <v>0</v>
      </c>
      <c r="E44" s="239"/>
      <c r="F44" s="240"/>
      <c r="G44" s="240"/>
      <c r="H44" s="240"/>
      <c r="I44" s="240"/>
      <c r="J44" s="241"/>
      <c r="K44" s="227"/>
    </row>
    <row r="45" spans="1:11" s="57" customFormat="1" ht="25.5" x14ac:dyDescent="0.2">
      <c r="A45" s="227"/>
      <c r="B45" s="238"/>
      <c r="C45" s="117" t="s">
        <v>280</v>
      </c>
      <c r="D45" s="269">
        <f>Bases!D15</f>
        <v>0</v>
      </c>
      <c r="E45" s="239"/>
      <c r="F45" s="240"/>
      <c r="G45" s="240"/>
      <c r="H45" s="240"/>
      <c r="I45" s="240"/>
      <c r="J45" s="241"/>
      <c r="K45" s="227"/>
    </row>
    <row r="46" spans="1:11" ht="13.5" thickBot="1" x14ac:dyDescent="0.25">
      <c r="A46" s="225"/>
      <c r="B46" s="242"/>
      <c r="C46" s="243"/>
      <c r="D46" s="244"/>
      <c r="E46" s="244"/>
      <c r="F46" s="245"/>
      <c r="G46" s="245"/>
      <c r="H46" s="245"/>
      <c r="I46" s="245"/>
      <c r="J46" s="246"/>
      <c r="K46" s="225"/>
    </row>
    <row r="47" spans="1:11" x14ac:dyDescent="0.2">
      <c r="A47" s="225"/>
      <c r="B47" s="225"/>
      <c r="C47" s="228"/>
      <c r="D47" s="229"/>
      <c r="E47" s="229"/>
      <c r="F47" s="225"/>
      <c r="G47" s="225"/>
      <c r="H47" s="225"/>
      <c r="I47" s="225"/>
      <c r="J47" s="225"/>
      <c r="K47" s="225"/>
    </row>
  </sheetData>
  <sheetProtection password="DE9F" sheet="1"/>
  <phoneticPr fontId="0" type="noConversion"/>
  <printOptions horizontalCentered="1" verticalCentered="1" gridLinesSet="0"/>
  <pageMargins left="0.19685039370078741" right="0.19685039370078741" top="0.78740157480314965" bottom="0.39370078740157483" header="0.59055118110236227" footer="0.31496062992125984"/>
  <pageSetup scale="85" orientation="landscape" horizontalDpi="300" verticalDpi="300" r:id="rId1"/>
  <headerFooter alignWithMargins="0">
    <oddHeader>&amp;C&amp;"Arial,Negrita"&amp;14MODELAJE FINANCIERO&amp;12FLUJO DE CAJA ANUAL</oddHeader>
    <oddFooter>&amp;L&amp;"Arial,Negrita"&amp;8&amp;F&amp;C&amp;"Arial,Negrita"&amp;8Página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 enableFormatConditionsCalculation="0">
    <tabColor indexed="30"/>
    <pageSetUpPr fitToPage="1"/>
  </sheetPr>
  <dimension ref="A1:I30"/>
  <sheetViews>
    <sheetView showGridLines="0" workbookViewId="0">
      <pane xSplit="2" ySplit="2" topLeftCell="C12" activePane="bottomRight" state="frozen"/>
      <selection activeCell="F35" sqref="F35"/>
      <selection pane="topRight" activeCell="F35" sqref="F35"/>
      <selection pane="bottomLeft" activeCell="F35" sqref="F35"/>
      <selection pane="bottomRight" activeCell="F35" sqref="F35"/>
    </sheetView>
  </sheetViews>
  <sheetFormatPr baseColWidth="10" defaultRowHeight="12.75" x14ac:dyDescent="0.2"/>
  <cols>
    <col min="1" max="1" width="2.28515625" style="1" customWidth="1"/>
    <col min="2" max="2" width="22.85546875" style="1" customWidth="1"/>
    <col min="3" max="8" width="18.7109375" style="1" customWidth="1"/>
    <col min="9" max="9" width="11.42578125" style="1"/>
    <col min="10" max="16384" width="11.42578125" style="28"/>
  </cols>
  <sheetData>
    <row r="1" spans="1:9" x14ac:dyDescent="0.2">
      <c r="C1" s="263">
        <v>0</v>
      </c>
      <c r="D1" s="263">
        <v>1</v>
      </c>
      <c r="E1" s="263">
        <v>2</v>
      </c>
      <c r="F1" s="263">
        <v>3</v>
      </c>
      <c r="G1" s="263">
        <v>4</v>
      </c>
      <c r="H1" s="263">
        <v>5</v>
      </c>
    </row>
    <row r="2" spans="1:9" x14ac:dyDescent="0.2">
      <c r="B2" s="38" t="s">
        <v>30</v>
      </c>
      <c r="I2" s="28"/>
    </row>
    <row r="3" spans="1:9" ht="15" customHeight="1" x14ac:dyDescent="0.2">
      <c r="B3" s="89" t="s">
        <v>117</v>
      </c>
      <c r="C3" s="254"/>
      <c r="D3" s="254">
        <f>Proyecciones!F10+Bases!$D$19</f>
        <v>0</v>
      </c>
      <c r="E3" s="254">
        <f>Proyecciones!G10+Bases!$D$19</f>
        <v>0</v>
      </c>
      <c r="F3" s="254">
        <f>Proyecciones!H10+Bases!$D$19</f>
        <v>0</v>
      </c>
      <c r="G3" s="254">
        <f>Proyecciones!I10+Bases!$D$19</f>
        <v>0</v>
      </c>
      <c r="H3" s="254">
        <f>Proyecciones!J10+Bases!$D$19</f>
        <v>0</v>
      </c>
    </row>
    <row r="4" spans="1:9" x14ac:dyDescent="0.2">
      <c r="B4" s="89" t="s">
        <v>100</v>
      </c>
      <c r="C4" s="254"/>
      <c r="D4" s="254">
        <f>(1-D3/4)^(-4)-1</f>
        <v>0</v>
      </c>
      <c r="E4" s="254">
        <f>(1-E3/4)^(-4)-1</f>
        <v>0</v>
      </c>
      <c r="F4" s="254">
        <f>(1-F3/4)^(-4)-1</f>
        <v>0</v>
      </c>
      <c r="G4" s="254">
        <f>(1-G3/4)^(-4)-1</f>
        <v>0</v>
      </c>
      <c r="H4" s="254">
        <f>(1-H3/4)^(-4)-1</f>
        <v>0</v>
      </c>
    </row>
    <row r="5" spans="1:9" s="40" customFormat="1" x14ac:dyDescent="0.2">
      <c r="A5" s="39"/>
      <c r="B5" s="89" t="s">
        <v>90</v>
      </c>
      <c r="C5" s="72">
        <f>Proyecciones!E174</f>
        <v>0</v>
      </c>
      <c r="D5" s="72">
        <f>Proyecciones!F174</f>
        <v>0</v>
      </c>
      <c r="E5" s="72">
        <f>Proyecciones!G174</f>
        <v>0</v>
      </c>
      <c r="F5" s="72">
        <f>Proyecciones!H174</f>
        <v>0</v>
      </c>
      <c r="G5" s="72">
        <f>Proyecciones!I174</f>
        <v>0</v>
      </c>
      <c r="H5" s="72">
        <f>Proyecciones!J174</f>
        <v>0</v>
      </c>
      <c r="I5" s="39"/>
    </row>
    <row r="6" spans="1:9" x14ac:dyDescent="0.2">
      <c r="C6" s="6"/>
      <c r="D6" s="6"/>
      <c r="E6" s="6"/>
      <c r="F6" s="6"/>
      <c r="G6" s="6"/>
      <c r="H6" s="6"/>
    </row>
    <row r="7" spans="1:9" s="1" customFormat="1" x14ac:dyDescent="0.2">
      <c r="B7" s="41" t="s">
        <v>101</v>
      </c>
      <c r="C7" s="42"/>
      <c r="D7" s="42"/>
      <c r="E7" s="42"/>
      <c r="F7" s="42"/>
      <c r="G7" s="42"/>
      <c r="H7" s="42"/>
    </row>
    <row r="8" spans="1:9" x14ac:dyDescent="0.2">
      <c r="A8" s="89">
        <v>0</v>
      </c>
      <c r="B8" s="89" t="s">
        <v>91</v>
      </c>
      <c r="C8" s="76">
        <f t="shared" ref="C8:H8" si="0">IF($A8&gt;C$1,0,IF($A8=C$1,C$5,B8-C16))</f>
        <v>0</v>
      </c>
      <c r="D8" s="76">
        <f t="shared" si="0"/>
        <v>0</v>
      </c>
      <c r="E8" s="76">
        <f t="shared" si="0"/>
        <v>0</v>
      </c>
      <c r="F8" s="76">
        <f t="shared" si="0"/>
        <v>0</v>
      </c>
      <c r="G8" s="76">
        <f t="shared" si="0"/>
        <v>0</v>
      </c>
      <c r="H8" s="76">
        <f t="shared" si="0"/>
        <v>0</v>
      </c>
    </row>
    <row r="9" spans="1:9" x14ac:dyDescent="0.2">
      <c r="A9" s="89">
        <v>1</v>
      </c>
      <c r="B9" s="89" t="s">
        <v>92</v>
      </c>
      <c r="C9" s="76">
        <f t="shared" ref="C9:H13" si="1">IF($A9&gt;C$1,0,IF($A9=C$1,C$5,B9-C17))</f>
        <v>0</v>
      </c>
      <c r="D9" s="76">
        <f t="shared" si="1"/>
        <v>0</v>
      </c>
      <c r="E9" s="76">
        <f t="shared" si="1"/>
        <v>0</v>
      </c>
      <c r="F9" s="76">
        <f t="shared" si="1"/>
        <v>0</v>
      </c>
      <c r="G9" s="76">
        <f t="shared" si="1"/>
        <v>0</v>
      </c>
      <c r="H9" s="76">
        <f t="shared" si="1"/>
        <v>0</v>
      </c>
    </row>
    <row r="10" spans="1:9" x14ac:dyDescent="0.2">
      <c r="A10" s="89">
        <v>2</v>
      </c>
      <c r="B10" s="89" t="s">
        <v>93</v>
      </c>
      <c r="C10" s="76">
        <f t="shared" si="1"/>
        <v>0</v>
      </c>
      <c r="D10" s="76">
        <f t="shared" si="1"/>
        <v>0</v>
      </c>
      <c r="E10" s="76">
        <f t="shared" si="1"/>
        <v>0</v>
      </c>
      <c r="F10" s="76">
        <f t="shared" si="1"/>
        <v>0</v>
      </c>
      <c r="G10" s="76">
        <f t="shared" si="1"/>
        <v>0</v>
      </c>
      <c r="H10" s="76">
        <f t="shared" si="1"/>
        <v>0</v>
      </c>
    </row>
    <row r="11" spans="1:9" x14ac:dyDescent="0.2">
      <c r="A11" s="89">
        <v>3</v>
      </c>
      <c r="B11" s="89" t="s">
        <v>94</v>
      </c>
      <c r="C11" s="76">
        <f t="shared" si="1"/>
        <v>0</v>
      </c>
      <c r="D11" s="76">
        <f t="shared" si="1"/>
        <v>0</v>
      </c>
      <c r="E11" s="76">
        <f t="shared" si="1"/>
        <v>0</v>
      </c>
      <c r="F11" s="76">
        <f t="shared" si="1"/>
        <v>0</v>
      </c>
      <c r="G11" s="76">
        <f t="shared" si="1"/>
        <v>0</v>
      </c>
      <c r="H11" s="76">
        <f t="shared" si="1"/>
        <v>0</v>
      </c>
    </row>
    <row r="12" spans="1:9" x14ac:dyDescent="0.2">
      <c r="A12" s="89">
        <v>4</v>
      </c>
      <c r="B12" s="89" t="s">
        <v>95</v>
      </c>
      <c r="C12" s="76">
        <f t="shared" si="1"/>
        <v>0</v>
      </c>
      <c r="D12" s="76">
        <f t="shared" si="1"/>
        <v>0</v>
      </c>
      <c r="E12" s="76">
        <f t="shared" si="1"/>
        <v>0</v>
      </c>
      <c r="F12" s="76">
        <f t="shared" si="1"/>
        <v>0</v>
      </c>
      <c r="G12" s="76">
        <f t="shared" si="1"/>
        <v>0</v>
      </c>
      <c r="H12" s="76">
        <f t="shared" si="1"/>
        <v>0</v>
      </c>
    </row>
    <row r="13" spans="1:9" x14ac:dyDescent="0.2">
      <c r="A13" s="89">
        <v>5</v>
      </c>
      <c r="B13" s="89" t="s">
        <v>96</v>
      </c>
      <c r="C13" s="76">
        <f t="shared" si="1"/>
        <v>0</v>
      </c>
      <c r="D13" s="76">
        <f t="shared" si="1"/>
        <v>0</v>
      </c>
      <c r="E13" s="76">
        <f t="shared" si="1"/>
        <v>0</v>
      </c>
      <c r="F13" s="76">
        <f t="shared" si="1"/>
        <v>0</v>
      </c>
      <c r="G13" s="76">
        <f t="shared" si="1"/>
        <v>0</v>
      </c>
      <c r="H13" s="76">
        <f t="shared" si="1"/>
        <v>0</v>
      </c>
    </row>
    <row r="14" spans="1:9" x14ac:dyDescent="0.2">
      <c r="B14" s="89" t="s">
        <v>97</v>
      </c>
      <c r="C14" s="76">
        <f t="shared" ref="C14:H14" si="2">SUM(C8:C13)</f>
        <v>0</v>
      </c>
      <c r="D14" s="76">
        <f t="shared" si="2"/>
        <v>0</v>
      </c>
      <c r="E14" s="76">
        <f t="shared" si="2"/>
        <v>0</v>
      </c>
      <c r="F14" s="76">
        <f t="shared" si="2"/>
        <v>0</v>
      </c>
      <c r="G14" s="76">
        <f t="shared" si="2"/>
        <v>0</v>
      </c>
      <c r="H14" s="76">
        <f t="shared" si="2"/>
        <v>0</v>
      </c>
    </row>
    <row r="15" spans="1:9" s="1" customFormat="1" x14ac:dyDescent="0.2">
      <c r="B15" s="41" t="s">
        <v>102</v>
      </c>
      <c r="C15" s="42"/>
      <c r="D15" s="42"/>
      <c r="E15" s="42"/>
      <c r="F15" s="42"/>
      <c r="G15" s="42"/>
      <c r="H15" s="42"/>
    </row>
    <row r="16" spans="1:9" x14ac:dyDescent="0.2">
      <c r="A16" s="89">
        <v>0</v>
      </c>
      <c r="B16" s="89" t="s">
        <v>91</v>
      </c>
      <c r="C16" s="76">
        <f>IF(OR($A16+Bases!$D$17&gt;=C$1,$A16+Bases!$D$18&lt;C$1),0,HLOOKUP($A16,$B$1:$H$5,ROW($B$5),FALSE)/(Bases!$D$18-Bases!$D$17))</f>
        <v>0</v>
      </c>
      <c r="D16" s="76">
        <f>IF(OR($A16+Bases!$D$17&gt;=D$1,$A16+Bases!$D$18&lt;D$1),0,HLOOKUP($A16,$B$1:$H$5,ROW($B$5),FALSE)/(Bases!$D$18-Bases!$D$17))</f>
        <v>0</v>
      </c>
      <c r="E16" s="76">
        <f>IF(OR($A16+Bases!$D$17&gt;=E$1,$A16+Bases!$D$18&lt;E$1),0,HLOOKUP($A16,$B$1:$H$5,ROW($B$5),FALSE)/(Bases!$D$18-Bases!$D$17))</f>
        <v>0</v>
      </c>
      <c r="F16" s="76">
        <f>IF(OR($A16+Bases!$D$17&gt;=F$1,$A16+Bases!$D$18&lt;F$1),0,HLOOKUP($A16,$B$1:$H$5,ROW($B$5),FALSE)/(Bases!$D$18-Bases!$D$17))</f>
        <v>0</v>
      </c>
      <c r="G16" s="76">
        <f>IF(OR($A16+Bases!$D$17&gt;=G$1,$A16+Bases!$D$18&lt;G$1),0,HLOOKUP($A16,$B$1:$H$5,ROW($B$5),FALSE)/(Bases!$D$18-Bases!$D$17))</f>
        <v>0</v>
      </c>
      <c r="H16" s="76">
        <f>IF(OR($A16+Bases!$D$17&gt;=H$1,$A16+Bases!$D$18&lt;H$1),0,HLOOKUP($A16,$B$1:$H$5,ROW($B$5),FALSE)/(Bases!$D$18-Bases!$D$17))</f>
        <v>0</v>
      </c>
    </row>
    <row r="17" spans="1:8" x14ac:dyDescent="0.2">
      <c r="A17" s="89">
        <v>1</v>
      </c>
      <c r="B17" s="89" t="s">
        <v>92</v>
      </c>
      <c r="C17" s="76">
        <f>IF(OR($A17+Bases!$D$17&gt;=C$1,$A17+Bases!$D$18&lt;C$1),0,HLOOKUP($A17,$B$1:$H$5,ROW($B$5),FALSE)/(Bases!$D$18-Bases!$D$17))</f>
        <v>0</v>
      </c>
      <c r="D17" s="76">
        <f>IF(OR($A17+Bases!$D$17&gt;=D$1,$A17+Bases!$D$18&lt;D$1),0,HLOOKUP($A17,$B$1:$H$5,ROW($B$5),FALSE)/(Bases!$D$18-Bases!$D$17))</f>
        <v>0</v>
      </c>
      <c r="E17" s="76">
        <f>IF(OR($A17+Bases!$D$17&gt;=E$1,$A17+Bases!$D$18&lt;E$1),0,HLOOKUP($A17,$B$1:$H$5,ROW($B$5),FALSE)/(Bases!$D$18-Bases!$D$17))</f>
        <v>0</v>
      </c>
      <c r="F17" s="76">
        <f>IF(OR($A17+Bases!$D$17&gt;=F$1,$A17+Bases!$D$18&lt;F$1),0,HLOOKUP($A17,$B$1:$H$5,ROW($B$5),FALSE)/(Bases!$D$18-Bases!$D$17))</f>
        <v>0</v>
      </c>
      <c r="G17" s="76">
        <f>IF(OR($A17+Bases!$D$17&gt;=G$1,$A17+Bases!$D$18&lt;G$1),0,HLOOKUP($A17,$B$1:$H$5,ROW($B$5),FALSE)/(Bases!$D$18-Bases!$D$17))</f>
        <v>0</v>
      </c>
      <c r="H17" s="76">
        <f>IF(OR($A17+Bases!$D$17&gt;=H$1,$A17+Bases!$D$18&lt;H$1),0,HLOOKUP($A17,$B$1:$H$5,ROW($B$5),FALSE)/(Bases!$D$18-Bases!$D$17))</f>
        <v>0</v>
      </c>
    </row>
    <row r="18" spans="1:8" x14ac:dyDescent="0.2">
      <c r="A18" s="89">
        <v>2</v>
      </c>
      <c r="B18" s="89" t="s">
        <v>93</v>
      </c>
      <c r="C18" s="76">
        <f>IF(OR($A18+Bases!$D$17&gt;=C$1,$A18+Bases!$D$18&lt;C$1),0,HLOOKUP($A18,$B$1:$H$5,ROW($B$5),FALSE)/(Bases!$D$18-Bases!$D$17))</f>
        <v>0</v>
      </c>
      <c r="D18" s="76">
        <f>IF(OR($A18+Bases!$D$17&gt;=D$1,$A18+Bases!$D$18&lt;D$1),0,HLOOKUP($A18,$B$1:$H$5,ROW($B$5),FALSE)/(Bases!$D$18-Bases!$D$17))</f>
        <v>0</v>
      </c>
      <c r="E18" s="76">
        <f>IF(OR($A18+Bases!$D$17&gt;=E$1,$A18+Bases!$D$18&lt;E$1),0,HLOOKUP($A18,$B$1:$H$5,ROW($B$5),FALSE)/(Bases!$D$18-Bases!$D$17))</f>
        <v>0</v>
      </c>
      <c r="F18" s="76">
        <f>IF(OR($A18+Bases!$D$17&gt;=F$1,$A18+Bases!$D$18&lt;F$1),0,HLOOKUP($A18,$B$1:$H$5,ROW($B$5),FALSE)/(Bases!$D$18-Bases!$D$17))</f>
        <v>0</v>
      </c>
      <c r="G18" s="76">
        <f>IF(OR($A18+Bases!$D$17&gt;=G$1,$A18+Bases!$D$18&lt;G$1),0,HLOOKUP($A18,$B$1:$H$5,ROW($B$5),FALSE)/(Bases!$D$18-Bases!$D$17))</f>
        <v>0</v>
      </c>
      <c r="H18" s="76">
        <f>IF(OR($A18+Bases!$D$17&gt;=H$1,$A18+Bases!$D$18&lt;H$1),0,HLOOKUP($A18,$B$1:$H$5,ROW($B$5),FALSE)/(Bases!$D$18-Bases!$D$17))</f>
        <v>0</v>
      </c>
    </row>
    <row r="19" spans="1:8" x14ac:dyDescent="0.2">
      <c r="A19" s="89">
        <v>3</v>
      </c>
      <c r="B19" s="89" t="s">
        <v>94</v>
      </c>
      <c r="C19" s="76">
        <f>IF(OR($A19+Bases!$D$17&gt;=C$1,$A19+Bases!$D$18&lt;C$1),0,HLOOKUP($A19,$B$1:$H$5,ROW($B$5),FALSE)/(Bases!$D$18-Bases!$D$17))</f>
        <v>0</v>
      </c>
      <c r="D19" s="76">
        <f>IF(OR($A19+Bases!$D$17&gt;=D$1,$A19+Bases!$D$18&lt;D$1),0,HLOOKUP($A19,$B$1:$H$5,ROW($B$5),FALSE)/(Bases!$D$18-Bases!$D$17))</f>
        <v>0</v>
      </c>
      <c r="E19" s="76">
        <f>IF(OR($A19+Bases!$D$17&gt;=E$1,$A19+Bases!$D$18&lt;E$1),0,HLOOKUP($A19,$B$1:$H$5,ROW($B$5),FALSE)/(Bases!$D$18-Bases!$D$17))</f>
        <v>0</v>
      </c>
      <c r="F19" s="76">
        <f>IF(OR($A19+Bases!$D$17&gt;=F$1,$A19+Bases!$D$18&lt;F$1),0,HLOOKUP($A19,$B$1:$H$5,ROW($B$5),FALSE)/(Bases!$D$18-Bases!$D$17))</f>
        <v>0</v>
      </c>
      <c r="G19" s="76">
        <f>IF(OR($A19+Bases!$D$17&gt;=G$1,$A19+Bases!$D$18&lt;G$1),0,HLOOKUP($A19,$B$1:$H$5,ROW($B$5),FALSE)/(Bases!$D$18-Bases!$D$17))</f>
        <v>0</v>
      </c>
      <c r="H19" s="76">
        <f>IF(OR($A19+Bases!$D$17&gt;=H$1,$A19+Bases!$D$18&lt;H$1),0,HLOOKUP($A19,$B$1:$H$5,ROW($B$5),FALSE)/(Bases!$D$18-Bases!$D$17))</f>
        <v>0</v>
      </c>
    </row>
    <row r="20" spans="1:8" x14ac:dyDescent="0.2">
      <c r="A20" s="89">
        <v>4</v>
      </c>
      <c r="B20" s="89" t="s">
        <v>95</v>
      </c>
      <c r="C20" s="76">
        <f>IF(OR($A20+Bases!$D$17&gt;=C$1,$A20+Bases!$D$18&lt;C$1),0,HLOOKUP($A20,$B$1:$H$5,ROW($B$5),FALSE)/(Bases!$D$18-Bases!$D$17))</f>
        <v>0</v>
      </c>
      <c r="D20" s="76">
        <f>IF(OR($A20+Bases!$D$17&gt;=D$1,$A20+Bases!$D$18&lt;D$1),0,HLOOKUP($A20,$B$1:$H$5,ROW($B$5),FALSE)/(Bases!$D$18-Bases!$D$17))</f>
        <v>0</v>
      </c>
      <c r="E20" s="76">
        <f>IF(OR($A20+Bases!$D$17&gt;=E$1,$A20+Bases!$D$18&lt;E$1),0,HLOOKUP($A20,$B$1:$H$5,ROW($B$5),FALSE)/(Bases!$D$18-Bases!$D$17))</f>
        <v>0</v>
      </c>
      <c r="F20" s="76">
        <f>IF(OR($A20+Bases!$D$17&gt;=F$1,$A20+Bases!$D$18&lt;F$1),0,HLOOKUP($A20,$B$1:$H$5,ROW($B$5),FALSE)/(Bases!$D$18-Bases!$D$17))</f>
        <v>0</v>
      </c>
      <c r="G20" s="76">
        <f>IF(OR($A20+Bases!$D$17&gt;=G$1,$A20+Bases!$D$18&lt;G$1),0,HLOOKUP($A20,$B$1:$H$5,ROW($B$5),FALSE)/(Bases!$D$18-Bases!$D$17))</f>
        <v>0</v>
      </c>
      <c r="H20" s="76">
        <f>IF(OR($A20+Bases!$D$17&gt;=H$1,$A20+Bases!$D$18&lt;H$1),0,HLOOKUP($A20,$B$1:$H$5,ROW($B$5),FALSE)/(Bases!$D$18-Bases!$D$17))</f>
        <v>0</v>
      </c>
    </row>
    <row r="21" spans="1:8" x14ac:dyDescent="0.2">
      <c r="A21" s="89">
        <v>5</v>
      </c>
      <c r="B21" s="89" t="s">
        <v>96</v>
      </c>
      <c r="C21" s="76">
        <f>IF(OR($A21+Bases!$D$17&gt;=C$1,$A21+Bases!$D$18&lt;C$1),0,HLOOKUP($A21,$B$1:$H$5,ROW($B$5),FALSE)/(Bases!$D$18-Bases!$D$17))</f>
        <v>0</v>
      </c>
      <c r="D21" s="76">
        <f>IF(OR($A21+Bases!$D$17&gt;=D$1,$A21+Bases!$D$18&lt;D$1),0,HLOOKUP($A21,$B$1:$H$5,ROW($B$5),FALSE)/(Bases!$D$18-Bases!$D$17))</f>
        <v>0</v>
      </c>
      <c r="E21" s="76">
        <f>IF(OR($A21+Bases!$D$17&gt;=E$1,$A21+Bases!$D$18&lt;E$1),0,HLOOKUP($A21,$B$1:$H$5,ROW($B$5),FALSE)/(Bases!$D$18-Bases!$D$17))</f>
        <v>0</v>
      </c>
      <c r="F21" s="76">
        <f>IF(OR($A21+Bases!$D$17&gt;=F$1,$A21+Bases!$D$18&lt;F$1),0,HLOOKUP($A21,$B$1:$H$5,ROW($B$5),FALSE)/(Bases!$D$18-Bases!$D$17))</f>
        <v>0</v>
      </c>
      <c r="G21" s="76">
        <f>IF(OR($A21+Bases!$D$17&gt;=G$1,$A21+Bases!$D$18&lt;G$1),0,HLOOKUP($A21,$B$1:$H$5,ROW($B$5),FALSE)/(Bases!$D$18-Bases!$D$17))</f>
        <v>0</v>
      </c>
      <c r="H21" s="76">
        <f>IF(OR($A21+Bases!$D$17&gt;=H$1,$A21+Bases!$D$18&lt;H$1),0,HLOOKUP($A21,$B$1:$H$5,ROW($B$5),FALSE)/(Bases!$D$18-Bases!$D$17))</f>
        <v>0</v>
      </c>
    </row>
    <row r="22" spans="1:8" x14ac:dyDescent="0.2">
      <c r="B22" s="89" t="s">
        <v>98</v>
      </c>
      <c r="C22" s="76">
        <f t="shared" ref="C22:H22" si="3">SUM(C16:C21)</f>
        <v>0</v>
      </c>
      <c r="D22" s="76">
        <f t="shared" si="3"/>
        <v>0</v>
      </c>
      <c r="E22" s="76">
        <f t="shared" si="3"/>
        <v>0</v>
      </c>
      <c r="F22" s="76">
        <f t="shared" si="3"/>
        <v>0</v>
      </c>
      <c r="G22" s="76">
        <f t="shared" si="3"/>
        <v>0</v>
      </c>
      <c r="H22" s="76">
        <f t="shared" si="3"/>
        <v>0</v>
      </c>
    </row>
    <row r="23" spans="1:8" x14ac:dyDescent="0.2">
      <c r="B23" s="41" t="s">
        <v>99</v>
      </c>
      <c r="C23" s="42"/>
      <c r="D23" s="42"/>
      <c r="E23" s="42"/>
      <c r="F23" s="42"/>
      <c r="G23" s="42"/>
      <c r="H23" s="42"/>
    </row>
    <row r="24" spans="1:8" x14ac:dyDescent="0.2">
      <c r="A24" s="89">
        <v>0</v>
      </c>
      <c r="B24" s="89" t="s">
        <v>91</v>
      </c>
      <c r="C24" s="76">
        <f t="shared" ref="C24:H24" si="4">IF($A24&gt;=C$1,0,B8*C$4)</f>
        <v>0</v>
      </c>
      <c r="D24" s="76">
        <f t="shared" si="4"/>
        <v>0</v>
      </c>
      <c r="E24" s="76">
        <f t="shared" si="4"/>
        <v>0</v>
      </c>
      <c r="F24" s="76">
        <f t="shared" si="4"/>
        <v>0</v>
      </c>
      <c r="G24" s="76">
        <f t="shared" si="4"/>
        <v>0</v>
      </c>
      <c r="H24" s="76">
        <f t="shared" si="4"/>
        <v>0</v>
      </c>
    </row>
    <row r="25" spans="1:8" x14ac:dyDescent="0.2">
      <c r="A25" s="89">
        <v>1</v>
      </c>
      <c r="B25" s="89" t="s">
        <v>92</v>
      </c>
      <c r="C25" s="76">
        <f t="shared" ref="C25:H29" si="5">IF($A25&gt;=C$1,0,B9*C$4)</f>
        <v>0</v>
      </c>
      <c r="D25" s="76">
        <f t="shared" si="5"/>
        <v>0</v>
      </c>
      <c r="E25" s="76">
        <f t="shared" si="5"/>
        <v>0</v>
      </c>
      <c r="F25" s="76">
        <f t="shared" si="5"/>
        <v>0</v>
      </c>
      <c r="G25" s="76">
        <f t="shared" si="5"/>
        <v>0</v>
      </c>
      <c r="H25" s="76">
        <f t="shared" si="5"/>
        <v>0</v>
      </c>
    </row>
    <row r="26" spans="1:8" x14ac:dyDescent="0.2">
      <c r="A26" s="89">
        <v>2</v>
      </c>
      <c r="B26" s="89" t="s">
        <v>93</v>
      </c>
      <c r="C26" s="76">
        <f t="shared" si="5"/>
        <v>0</v>
      </c>
      <c r="D26" s="76">
        <f t="shared" si="5"/>
        <v>0</v>
      </c>
      <c r="E26" s="76">
        <f t="shared" si="5"/>
        <v>0</v>
      </c>
      <c r="F26" s="76">
        <f t="shared" si="5"/>
        <v>0</v>
      </c>
      <c r="G26" s="76">
        <f t="shared" si="5"/>
        <v>0</v>
      </c>
      <c r="H26" s="76">
        <f t="shared" si="5"/>
        <v>0</v>
      </c>
    </row>
    <row r="27" spans="1:8" x14ac:dyDescent="0.2">
      <c r="A27" s="89">
        <v>3</v>
      </c>
      <c r="B27" s="89" t="s">
        <v>94</v>
      </c>
      <c r="C27" s="76">
        <f t="shared" si="5"/>
        <v>0</v>
      </c>
      <c r="D27" s="76">
        <f t="shared" si="5"/>
        <v>0</v>
      </c>
      <c r="E27" s="76">
        <f t="shared" si="5"/>
        <v>0</v>
      </c>
      <c r="F27" s="76">
        <f t="shared" si="5"/>
        <v>0</v>
      </c>
      <c r="G27" s="76">
        <f t="shared" si="5"/>
        <v>0</v>
      </c>
      <c r="H27" s="76">
        <f t="shared" si="5"/>
        <v>0</v>
      </c>
    </row>
    <row r="28" spans="1:8" x14ac:dyDescent="0.2">
      <c r="A28" s="89">
        <v>4</v>
      </c>
      <c r="B28" s="89" t="s">
        <v>95</v>
      </c>
      <c r="C28" s="76">
        <f t="shared" si="5"/>
        <v>0</v>
      </c>
      <c r="D28" s="76">
        <f t="shared" si="5"/>
        <v>0</v>
      </c>
      <c r="E28" s="76">
        <f t="shared" si="5"/>
        <v>0</v>
      </c>
      <c r="F28" s="76">
        <f t="shared" si="5"/>
        <v>0</v>
      </c>
      <c r="G28" s="76">
        <f t="shared" si="5"/>
        <v>0</v>
      </c>
      <c r="H28" s="76">
        <f t="shared" si="5"/>
        <v>0</v>
      </c>
    </row>
    <row r="29" spans="1:8" x14ac:dyDescent="0.2">
      <c r="A29" s="89">
        <v>5</v>
      </c>
      <c r="B29" s="89" t="s">
        <v>96</v>
      </c>
      <c r="C29" s="76">
        <f t="shared" si="5"/>
        <v>0</v>
      </c>
      <c r="D29" s="76">
        <f t="shared" si="5"/>
        <v>0</v>
      </c>
      <c r="E29" s="76">
        <f t="shared" si="5"/>
        <v>0</v>
      </c>
      <c r="F29" s="76">
        <f t="shared" si="5"/>
        <v>0</v>
      </c>
      <c r="G29" s="76">
        <f t="shared" si="5"/>
        <v>0</v>
      </c>
      <c r="H29" s="76">
        <f t="shared" si="5"/>
        <v>0</v>
      </c>
    </row>
    <row r="30" spans="1:8" x14ac:dyDescent="0.2">
      <c r="B30" s="89" t="s">
        <v>99</v>
      </c>
      <c r="C30" s="80">
        <f t="shared" ref="C30:H30" si="6">SUM(C24:C29)</f>
        <v>0</v>
      </c>
      <c r="D30" s="80">
        <f t="shared" si="6"/>
        <v>0</v>
      </c>
      <c r="E30" s="80">
        <f t="shared" si="6"/>
        <v>0</v>
      </c>
      <c r="F30" s="80">
        <f t="shared" si="6"/>
        <v>0</v>
      </c>
      <c r="G30" s="80">
        <f t="shared" si="6"/>
        <v>0</v>
      </c>
      <c r="H30" s="80">
        <f t="shared" si="6"/>
        <v>0</v>
      </c>
    </row>
  </sheetData>
  <sheetProtection password="DE9F" sheet="1"/>
  <phoneticPr fontId="0" type="noConversion"/>
  <printOptions horizontalCentered="1" verticalCentered="1" gridLines="1"/>
  <pageMargins left="0.19685039370078741" right="0.19685039370078741" top="0.98425196850393704" bottom="0.39370078740157483" header="0.59055118110236227" footer="0.51181102362204722"/>
  <pageSetup scale="94" orientation="landscape" horizontalDpi="300" verticalDpi="0" copies="0" r:id="rId1"/>
  <headerFooter alignWithMargins="0">
    <oddHeader>&amp;C&amp;"Arial,Negrita"&amp;14MODELAJE FINANCIERO&amp;12MODELO ANUAL OBLIGACIONES FINANCIERAS&amp;"Arial,Normal"&amp;10</oddHeader>
    <oddFooter>&amp;L&amp;"Arial,Negrita"&amp;8&amp;F&amp;C&amp;"Arial,Negrita"&amp;8Página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 enableFormatConditionsCalculation="0">
    <tabColor indexed="30"/>
  </sheetPr>
  <dimension ref="A1:G18"/>
  <sheetViews>
    <sheetView showGridLines="0" workbookViewId="0">
      <pane xSplit="2" ySplit="5" topLeftCell="C6" activePane="bottomRight" state="frozen"/>
      <selection activeCell="F35" sqref="F35"/>
      <selection pane="topRight" activeCell="F35" sqref="F35"/>
      <selection pane="bottomLeft" activeCell="F35" sqref="F35"/>
      <selection pane="bottomRight" activeCell="F35" sqref="F35"/>
    </sheetView>
  </sheetViews>
  <sheetFormatPr baseColWidth="10" defaultRowHeight="12.75" x14ac:dyDescent="0.2"/>
  <cols>
    <col min="1" max="1" width="2.7109375" style="28" customWidth="1"/>
    <col min="2" max="2" width="35.42578125" style="1" customWidth="1"/>
    <col min="3" max="4" width="19.28515625" style="1" customWidth="1"/>
    <col min="5" max="7" width="18.28515625" style="1" customWidth="1"/>
    <col min="8" max="8" width="15.28515625" style="28" customWidth="1"/>
    <col min="9" max="16384" width="11.42578125" style="28"/>
  </cols>
  <sheetData>
    <row r="1" spans="1:7" x14ac:dyDescent="0.2">
      <c r="B1" s="28"/>
      <c r="C1" s="263">
        <v>1</v>
      </c>
      <c r="D1" s="263">
        <v>2</v>
      </c>
      <c r="E1" s="263">
        <v>3</v>
      </c>
      <c r="F1" s="263">
        <v>4</v>
      </c>
      <c r="G1" s="263">
        <v>5</v>
      </c>
    </row>
    <row r="2" spans="1:7" x14ac:dyDescent="0.2">
      <c r="B2" s="38" t="s">
        <v>103</v>
      </c>
      <c r="C2" s="28"/>
      <c r="D2" s="28"/>
      <c r="E2" s="28"/>
      <c r="F2" s="28"/>
      <c r="G2" s="28"/>
    </row>
    <row r="3" spans="1:7" x14ac:dyDescent="0.2">
      <c r="B3" s="138" t="s">
        <v>130</v>
      </c>
      <c r="C3" s="141">
        <f>Proyecciones!F7</f>
        <v>0</v>
      </c>
      <c r="D3" s="141">
        <f>Proyecciones!G7</f>
        <v>0</v>
      </c>
      <c r="E3" s="141">
        <f>Proyecciones!H7</f>
        <v>0</v>
      </c>
      <c r="F3" s="141">
        <f>Proyecciones!I7</f>
        <v>0</v>
      </c>
      <c r="G3" s="141">
        <f>Proyecciones!J7</f>
        <v>0</v>
      </c>
    </row>
    <row r="4" spans="1:7" x14ac:dyDescent="0.2">
      <c r="B4" s="138" t="s">
        <v>125</v>
      </c>
      <c r="C4" s="72">
        <f>Proyecciones!F148</f>
        <v>0</v>
      </c>
      <c r="D4" s="72">
        <f>Proyecciones!G148</f>
        <v>0</v>
      </c>
      <c r="E4" s="72">
        <f>Proyecciones!H148</f>
        <v>0</v>
      </c>
      <c r="F4" s="72">
        <f>Proyecciones!I148</f>
        <v>0</v>
      </c>
      <c r="G4" s="72">
        <f>Proyecciones!J148</f>
        <v>0</v>
      </c>
    </row>
    <row r="5" spans="1:7" s="31" customFormat="1" x14ac:dyDescent="0.2">
      <c r="B5" s="139" t="s">
        <v>14</v>
      </c>
      <c r="C5" s="43"/>
      <c r="D5" s="43"/>
      <c r="E5" s="43"/>
      <c r="F5" s="43"/>
      <c r="G5" s="43"/>
    </row>
    <row r="6" spans="1:7" x14ac:dyDescent="0.2">
      <c r="A6" s="89">
        <v>1</v>
      </c>
      <c r="B6" s="140" t="s">
        <v>104</v>
      </c>
      <c r="C6" s="76">
        <f t="shared" ref="C6:G10" si="0">IF($A6&gt;C$1,0,IF($A6=C$1,C$4*C$3,B13*C$3))</f>
        <v>0</v>
      </c>
      <c r="D6" s="76">
        <f t="shared" si="0"/>
        <v>0</v>
      </c>
      <c r="E6" s="76">
        <f t="shared" si="0"/>
        <v>0</v>
      </c>
      <c r="F6" s="76">
        <f t="shared" si="0"/>
        <v>0</v>
      </c>
      <c r="G6" s="76">
        <f t="shared" si="0"/>
        <v>0</v>
      </c>
    </row>
    <row r="7" spans="1:7" x14ac:dyDescent="0.2">
      <c r="A7" s="89">
        <v>2</v>
      </c>
      <c r="B7" s="140" t="s">
        <v>105</v>
      </c>
      <c r="C7" s="76">
        <f t="shared" si="0"/>
        <v>0</v>
      </c>
      <c r="D7" s="76">
        <f t="shared" si="0"/>
        <v>0</v>
      </c>
      <c r="E7" s="76">
        <f t="shared" si="0"/>
        <v>0</v>
      </c>
      <c r="F7" s="76">
        <f t="shared" si="0"/>
        <v>0</v>
      </c>
      <c r="G7" s="76">
        <f t="shared" si="0"/>
        <v>0</v>
      </c>
    </row>
    <row r="8" spans="1:7" x14ac:dyDescent="0.2">
      <c r="A8" s="89">
        <v>3</v>
      </c>
      <c r="B8" s="140" t="s">
        <v>106</v>
      </c>
      <c r="C8" s="76">
        <f t="shared" si="0"/>
        <v>0</v>
      </c>
      <c r="D8" s="76">
        <f t="shared" si="0"/>
        <v>0</v>
      </c>
      <c r="E8" s="76">
        <f t="shared" si="0"/>
        <v>0</v>
      </c>
      <c r="F8" s="76">
        <f t="shared" si="0"/>
        <v>0</v>
      </c>
      <c r="G8" s="76">
        <f t="shared" si="0"/>
        <v>0</v>
      </c>
    </row>
    <row r="9" spans="1:7" x14ac:dyDescent="0.2">
      <c r="A9" s="89">
        <v>4</v>
      </c>
      <c r="B9" s="140" t="s">
        <v>107</v>
      </c>
      <c r="C9" s="76">
        <f t="shared" si="0"/>
        <v>0</v>
      </c>
      <c r="D9" s="76">
        <f t="shared" si="0"/>
        <v>0</v>
      </c>
      <c r="E9" s="76">
        <f t="shared" si="0"/>
        <v>0</v>
      </c>
      <c r="F9" s="76">
        <f t="shared" si="0"/>
        <v>0</v>
      </c>
      <c r="G9" s="76">
        <f t="shared" si="0"/>
        <v>0</v>
      </c>
    </row>
    <row r="10" spans="1:7" x14ac:dyDescent="0.2">
      <c r="A10" s="89">
        <v>5</v>
      </c>
      <c r="B10" s="140" t="s">
        <v>108</v>
      </c>
      <c r="C10" s="76">
        <f t="shared" si="0"/>
        <v>0</v>
      </c>
      <c r="D10" s="76">
        <f t="shared" si="0"/>
        <v>0</v>
      </c>
      <c r="E10" s="76">
        <f t="shared" si="0"/>
        <v>0</v>
      </c>
      <c r="F10" s="76">
        <f t="shared" si="0"/>
        <v>0</v>
      </c>
      <c r="G10" s="76">
        <f t="shared" si="0"/>
        <v>0</v>
      </c>
    </row>
    <row r="11" spans="1:7" x14ac:dyDescent="0.2">
      <c r="B11" s="89" t="s">
        <v>109</v>
      </c>
      <c r="C11" s="76">
        <f>SUM(C6:C10)</f>
        <v>0</v>
      </c>
      <c r="D11" s="76">
        <f>SUM(D6:D10)</f>
        <v>0</v>
      </c>
      <c r="E11" s="76">
        <f>SUM(E6:E10)</f>
        <v>0</v>
      </c>
      <c r="F11" s="76">
        <f>SUM(F6:F10)</f>
        <v>0</v>
      </c>
      <c r="G11" s="76">
        <f>SUM(G6:G10)</f>
        <v>0</v>
      </c>
    </row>
    <row r="12" spans="1:7" s="44" customFormat="1" x14ac:dyDescent="0.2">
      <c r="B12" s="139" t="s">
        <v>110</v>
      </c>
      <c r="C12" s="45"/>
      <c r="D12" s="45"/>
      <c r="E12" s="45"/>
      <c r="F12" s="45"/>
      <c r="G12" s="45"/>
    </row>
    <row r="13" spans="1:7" x14ac:dyDescent="0.2">
      <c r="A13" s="89">
        <v>1</v>
      </c>
      <c r="B13" s="140" t="s">
        <v>104</v>
      </c>
      <c r="C13" s="76">
        <f t="shared" ref="C13:G17" si="1">IF($A13&gt;C$1,0,IF($A13=C$1,C$4+C6,B13+C6))</f>
        <v>0</v>
      </c>
      <c r="D13" s="76">
        <f t="shared" si="1"/>
        <v>0</v>
      </c>
      <c r="E13" s="76">
        <f t="shared" si="1"/>
        <v>0</v>
      </c>
      <c r="F13" s="76">
        <f t="shared" si="1"/>
        <v>0</v>
      </c>
      <c r="G13" s="76">
        <f t="shared" si="1"/>
        <v>0</v>
      </c>
    </row>
    <row r="14" spans="1:7" x14ac:dyDescent="0.2">
      <c r="A14" s="89">
        <v>2</v>
      </c>
      <c r="B14" s="140" t="s">
        <v>105</v>
      </c>
      <c r="C14" s="76">
        <f t="shared" si="1"/>
        <v>0</v>
      </c>
      <c r="D14" s="76">
        <f t="shared" si="1"/>
        <v>0</v>
      </c>
      <c r="E14" s="76">
        <f t="shared" si="1"/>
        <v>0</v>
      </c>
      <c r="F14" s="76">
        <f t="shared" si="1"/>
        <v>0</v>
      </c>
      <c r="G14" s="76">
        <f t="shared" si="1"/>
        <v>0</v>
      </c>
    </row>
    <row r="15" spans="1:7" x14ac:dyDescent="0.2">
      <c r="A15" s="89">
        <v>3</v>
      </c>
      <c r="B15" s="140" t="s">
        <v>106</v>
      </c>
      <c r="C15" s="76">
        <f t="shared" si="1"/>
        <v>0</v>
      </c>
      <c r="D15" s="76">
        <f t="shared" si="1"/>
        <v>0</v>
      </c>
      <c r="E15" s="76">
        <f t="shared" si="1"/>
        <v>0</v>
      </c>
      <c r="F15" s="76">
        <f t="shared" si="1"/>
        <v>0</v>
      </c>
      <c r="G15" s="76">
        <f t="shared" si="1"/>
        <v>0</v>
      </c>
    </row>
    <row r="16" spans="1:7" x14ac:dyDescent="0.2">
      <c r="A16" s="89">
        <v>4</v>
      </c>
      <c r="B16" s="140" t="s">
        <v>107</v>
      </c>
      <c r="C16" s="76">
        <f t="shared" si="1"/>
        <v>0</v>
      </c>
      <c r="D16" s="76">
        <f t="shared" si="1"/>
        <v>0</v>
      </c>
      <c r="E16" s="76">
        <f t="shared" si="1"/>
        <v>0</v>
      </c>
      <c r="F16" s="76">
        <f t="shared" si="1"/>
        <v>0</v>
      </c>
      <c r="G16" s="76">
        <f t="shared" si="1"/>
        <v>0</v>
      </c>
    </row>
    <row r="17" spans="1:7" x14ac:dyDescent="0.2">
      <c r="A17" s="89">
        <v>5</v>
      </c>
      <c r="B17" s="140" t="s">
        <v>108</v>
      </c>
      <c r="C17" s="76">
        <f t="shared" si="1"/>
        <v>0</v>
      </c>
      <c r="D17" s="76">
        <f t="shared" si="1"/>
        <v>0</v>
      </c>
      <c r="E17" s="76">
        <f t="shared" si="1"/>
        <v>0</v>
      </c>
      <c r="F17" s="76">
        <f t="shared" si="1"/>
        <v>0</v>
      </c>
      <c r="G17" s="76">
        <f t="shared" si="1"/>
        <v>0</v>
      </c>
    </row>
    <row r="18" spans="1:7" x14ac:dyDescent="0.2">
      <c r="B18" s="89" t="s">
        <v>111</v>
      </c>
      <c r="C18" s="80">
        <f>SUM(C13:C17)</f>
        <v>0</v>
      </c>
      <c r="D18" s="80">
        <f>SUM(D13:D17)</f>
        <v>0</v>
      </c>
      <c r="E18" s="80">
        <f>SUM(E13:E17)</f>
        <v>0</v>
      </c>
      <c r="F18" s="80">
        <f>SUM(F13:F17)</f>
        <v>0</v>
      </c>
      <c r="G18" s="80">
        <f>SUM(G13:G17)</f>
        <v>0</v>
      </c>
    </row>
  </sheetData>
  <sheetProtection password="DE9F" sheet="1"/>
  <phoneticPr fontId="0" type="noConversion"/>
  <printOptions horizontalCentered="1" verticalCentered="1" gridLines="1"/>
  <pageMargins left="0.19685039370078741" right="0.19685039370078741" top="0.98425196850393704" bottom="0.39370078740157483" header="0.59055118110236227" footer="0.51181102362204722"/>
  <pageSetup scale="85" orientation="landscape" horizontalDpi="300" verticalDpi="0" copies="0" r:id="rId1"/>
  <headerFooter alignWithMargins="0">
    <oddHeader>&amp;C&amp;"Arial,Negrita"&amp;14MODELAJE FINANCIERO&amp;12MODELO ANAUAL INVERSIONES&amp;"Arial,Normal"&amp;10</oddHeader>
    <oddFooter>&amp;L&amp;"Arial,Negrita"&amp;8&amp;F&amp;C&amp;"Arial,Negrita"&amp;8Página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 enableFormatConditionsCalculation="0">
    <tabColor indexed="30"/>
  </sheetPr>
  <dimension ref="A1:H38"/>
  <sheetViews>
    <sheetView showGridLines="0" workbookViewId="0">
      <pane xSplit="2" ySplit="4" topLeftCell="C5" activePane="bottomRight" state="frozen"/>
      <selection activeCell="F35" sqref="F35"/>
      <selection pane="topRight" activeCell="F35" sqref="F35"/>
      <selection pane="bottomLeft" activeCell="F35" sqref="F35"/>
      <selection pane="bottomRight" activeCell="F35" sqref="F35"/>
    </sheetView>
  </sheetViews>
  <sheetFormatPr baseColWidth="10" defaultRowHeight="12.75" x14ac:dyDescent="0.2"/>
  <cols>
    <col min="1" max="1" width="2.7109375" style="28" customWidth="1"/>
    <col min="2" max="2" width="35.42578125" style="1" customWidth="1"/>
    <col min="3" max="4" width="19.28515625" style="1" customWidth="1"/>
    <col min="5" max="7" width="18.28515625" style="1" customWidth="1"/>
    <col min="8" max="8" width="15.28515625" style="28" customWidth="1"/>
    <col min="9" max="16384" width="11.42578125" style="28"/>
  </cols>
  <sheetData>
    <row r="1" spans="1:7" x14ac:dyDescent="0.2">
      <c r="B1" s="28"/>
      <c r="C1" s="263">
        <v>1</v>
      </c>
      <c r="D1" s="263">
        <v>2</v>
      </c>
      <c r="E1" s="263">
        <v>3</v>
      </c>
      <c r="F1" s="263">
        <v>4</v>
      </c>
      <c r="G1" s="263">
        <v>5</v>
      </c>
    </row>
    <row r="2" spans="1:7" x14ac:dyDescent="0.2">
      <c r="B2" s="259" t="s">
        <v>103</v>
      </c>
      <c r="C2" s="28"/>
      <c r="D2" s="28"/>
      <c r="E2" s="28"/>
      <c r="F2" s="28"/>
      <c r="G2" s="28"/>
    </row>
    <row r="3" spans="1:7" x14ac:dyDescent="0.2">
      <c r="B3" s="138" t="s">
        <v>179</v>
      </c>
      <c r="C3" s="257">
        <f>Proyecciones!F149</f>
        <v>0</v>
      </c>
      <c r="D3" s="72">
        <f>Proyecciones!G149</f>
        <v>0</v>
      </c>
      <c r="E3" s="72">
        <f>Proyecciones!H149</f>
        <v>0</v>
      </c>
      <c r="F3" s="72">
        <f>Proyecciones!I149</f>
        <v>0</v>
      </c>
      <c r="G3" s="72">
        <f>Proyecciones!J149</f>
        <v>0</v>
      </c>
    </row>
    <row r="4" spans="1:7" s="31" customFormat="1" x14ac:dyDescent="0.2">
      <c r="B4" s="139" t="s">
        <v>14</v>
      </c>
      <c r="C4" s="43"/>
      <c r="D4" s="43"/>
      <c r="E4" s="43"/>
      <c r="F4" s="43"/>
      <c r="G4" s="43"/>
    </row>
    <row r="5" spans="1:7" x14ac:dyDescent="0.2">
      <c r="A5" s="256">
        <v>1</v>
      </c>
      <c r="B5" s="140" t="s">
        <v>104</v>
      </c>
      <c r="C5" s="108">
        <f>IF($A5&gt;C$1,0,IF($A5=C$1,C$3*Proyecciones!F$7,B12*Proyecciones!F$7))</f>
        <v>0</v>
      </c>
      <c r="D5" s="76">
        <f>IF($A5&gt;D$1,0,IF($A5=D$1,D$3*Proyecciones!G$7,C12*Proyecciones!G$7))</f>
        <v>0</v>
      </c>
      <c r="E5" s="76">
        <f>IF($A5&gt;E$1,0,IF($A5=E$1,E$3*Proyecciones!H$7,D12*Proyecciones!H$7))</f>
        <v>0</v>
      </c>
      <c r="F5" s="76">
        <f>IF($A5&gt;F$1,0,IF($A5=F$1,F$3*Proyecciones!I$7,E12*Proyecciones!I$7))</f>
        <v>0</v>
      </c>
      <c r="G5" s="76">
        <f>IF($A5&gt;G$1,0,IF($A5=G$1,G$3*Proyecciones!J$7,F12*Proyecciones!J$7))</f>
        <v>0</v>
      </c>
    </row>
    <row r="6" spans="1:7" x14ac:dyDescent="0.2">
      <c r="A6" s="256">
        <v>2</v>
      </c>
      <c r="B6" s="140" t="s">
        <v>105</v>
      </c>
      <c r="C6" s="108">
        <f>IF($A6&gt;C$1,0,IF($A6=C$1,C$3*Proyecciones!F$7,B13*Proyecciones!F$7))</f>
        <v>0</v>
      </c>
      <c r="D6" s="76">
        <f>IF($A6&gt;D$1,0,IF($A6=D$1,D$3*Proyecciones!G$7,C13*Proyecciones!G$7))</f>
        <v>0</v>
      </c>
      <c r="E6" s="76">
        <f>IF($A6&gt;E$1,0,IF($A6=E$1,E$3*Proyecciones!H$7,D13*Proyecciones!H$7))</f>
        <v>0</v>
      </c>
      <c r="F6" s="76">
        <f>IF($A6&gt;F$1,0,IF($A6=F$1,F$3*Proyecciones!I$7,E13*Proyecciones!I$7))</f>
        <v>0</v>
      </c>
      <c r="G6" s="76">
        <f>IF($A6&gt;G$1,0,IF($A6=G$1,G$3*Proyecciones!J$7,F13*Proyecciones!J$7))</f>
        <v>0</v>
      </c>
    </row>
    <row r="7" spans="1:7" x14ac:dyDescent="0.2">
      <c r="A7" s="256">
        <v>3</v>
      </c>
      <c r="B7" s="140" t="s">
        <v>106</v>
      </c>
      <c r="C7" s="108">
        <f>IF($A7&gt;C$1,0,IF($A7=C$1,C$3*Proyecciones!F$7,B14*Proyecciones!F$7))</f>
        <v>0</v>
      </c>
      <c r="D7" s="76">
        <f>IF($A7&gt;D$1,0,IF($A7=D$1,D$3*Proyecciones!G$7,C14*Proyecciones!G$7))</f>
        <v>0</v>
      </c>
      <c r="E7" s="76">
        <f>IF($A7&gt;E$1,0,IF($A7=E$1,E$3*Proyecciones!H$7,D14*Proyecciones!H$7))</f>
        <v>0</v>
      </c>
      <c r="F7" s="76">
        <f>IF($A7&gt;F$1,0,IF($A7=F$1,F$3*Proyecciones!I$7,E14*Proyecciones!I$7))</f>
        <v>0</v>
      </c>
      <c r="G7" s="76">
        <f>IF($A7&gt;G$1,0,IF($A7=G$1,G$3*Proyecciones!J$7,F14*Proyecciones!J$7))</f>
        <v>0</v>
      </c>
    </row>
    <row r="8" spans="1:7" x14ac:dyDescent="0.2">
      <c r="A8" s="256">
        <v>4</v>
      </c>
      <c r="B8" s="140" t="s">
        <v>107</v>
      </c>
      <c r="C8" s="108">
        <f>IF($A8&gt;C$1,0,IF($A8=C$1,C$3*Proyecciones!F$7,B15*Proyecciones!F$7))</f>
        <v>0</v>
      </c>
      <c r="D8" s="76">
        <f>IF($A8&gt;D$1,0,IF($A8=D$1,D$3*Proyecciones!G$7,C15*Proyecciones!G$7))</f>
        <v>0</v>
      </c>
      <c r="E8" s="76">
        <f>IF($A8&gt;E$1,0,IF($A8=E$1,E$3*Proyecciones!H$7,D15*Proyecciones!H$7))</f>
        <v>0</v>
      </c>
      <c r="F8" s="76">
        <f>IF($A8&gt;F$1,0,IF($A8=F$1,F$3*Proyecciones!I$7,E15*Proyecciones!I$7))</f>
        <v>0</v>
      </c>
      <c r="G8" s="76">
        <f>IF($A8&gt;G$1,0,IF($A8=G$1,G$3*Proyecciones!J$7,F15*Proyecciones!J$7))</f>
        <v>0</v>
      </c>
    </row>
    <row r="9" spans="1:7" x14ac:dyDescent="0.2">
      <c r="A9" s="256">
        <v>5</v>
      </c>
      <c r="B9" s="140" t="s">
        <v>108</v>
      </c>
      <c r="C9" s="108">
        <f>IF($A9&gt;C$1,0,IF($A9=C$1,C$3*Proyecciones!F$7,B16*Proyecciones!F$7))</f>
        <v>0</v>
      </c>
      <c r="D9" s="76">
        <f>IF($A9&gt;D$1,0,IF($A9=D$1,D$3*Proyecciones!G$7,C16*Proyecciones!G$7))</f>
        <v>0</v>
      </c>
      <c r="E9" s="76">
        <f>IF($A9&gt;E$1,0,IF($A9=E$1,E$3*Proyecciones!H$7,D16*Proyecciones!H$7))</f>
        <v>0</v>
      </c>
      <c r="F9" s="76">
        <f>IF($A9&gt;F$1,0,IF($A9=F$1,F$3*Proyecciones!I$7,E16*Proyecciones!I$7))</f>
        <v>0</v>
      </c>
      <c r="G9" s="76">
        <f>IF($A9&gt;G$1,0,IF($A9=G$1,G$3*Proyecciones!J$7,F16*Proyecciones!J$7))</f>
        <v>0</v>
      </c>
    </row>
    <row r="10" spans="1:7" x14ac:dyDescent="0.2">
      <c r="B10" s="89" t="s">
        <v>109</v>
      </c>
      <c r="C10" s="108">
        <f>SUM(C5:C9)</f>
        <v>0</v>
      </c>
      <c r="D10" s="76">
        <f>SUM(D5:D9)</f>
        <v>0</v>
      </c>
      <c r="E10" s="76">
        <f>SUM(E5:E9)</f>
        <v>0</v>
      </c>
      <c r="F10" s="76">
        <f>SUM(F5:F9)</f>
        <v>0</v>
      </c>
      <c r="G10" s="76">
        <f>SUM(G5:G9)</f>
        <v>0</v>
      </c>
    </row>
    <row r="11" spans="1:7" s="44" customFormat="1" x14ac:dyDescent="0.2">
      <c r="B11" s="139" t="s">
        <v>110</v>
      </c>
      <c r="C11" s="45"/>
      <c r="D11" s="45"/>
      <c r="E11" s="45"/>
      <c r="F11" s="45"/>
      <c r="G11" s="45"/>
    </row>
    <row r="12" spans="1:7" x14ac:dyDescent="0.2">
      <c r="A12" s="256">
        <v>1</v>
      </c>
      <c r="B12" s="140" t="s">
        <v>104</v>
      </c>
      <c r="C12" s="108">
        <f t="shared" ref="C12:G16" si="0">IF($A12&gt;C$1,0,IF($A12=C$1,C$3+C5,B12+C5))</f>
        <v>0</v>
      </c>
      <c r="D12" s="76">
        <f t="shared" si="0"/>
        <v>0</v>
      </c>
      <c r="E12" s="76">
        <f t="shared" si="0"/>
        <v>0</v>
      </c>
      <c r="F12" s="76">
        <f t="shared" si="0"/>
        <v>0</v>
      </c>
      <c r="G12" s="76">
        <f t="shared" si="0"/>
        <v>0</v>
      </c>
    </row>
    <row r="13" spans="1:7" x14ac:dyDescent="0.2">
      <c r="A13" s="256">
        <v>2</v>
      </c>
      <c r="B13" s="140" t="s">
        <v>105</v>
      </c>
      <c r="C13" s="108">
        <f t="shared" si="0"/>
        <v>0</v>
      </c>
      <c r="D13" s="76">
        <f t="shared" si="0"/>
        <v>0</v>
      </c>
      <c r="E13" s="76">
        <f t="shared" si="0"/>
        <v>0</v>
      </c>
      <c r="F13" s="76">
        <f t="shared" si="0"/>
        <v>0</v>
      </c>
      <c r="G13" s="76">
        <f t="shared" si="0"/>
        <v>0</v>
      </c>
    </row>
    <row r="14" spans="1:7" x14ac:dyDescent="0.2">
      <c r="A14" s="256">
        <v>3</v>
      </c>
      <c r="B14" s="140" t="s">
        <v>106</v>
      </c>
      <c r="C14" s="108">
        <f t="shared" si="0"/>
        <v>0</v>
      </c>
      <c r="D14" s="76">
        <f t="shared" si="0"/>
        <v>0</v>
      </c>
      <c r="E14" s="76">
        <f t="shared" si="0"/>
        <v>0</v>
      </c>
      <c r="F14" s="76">
        <f t="shared" si="0"/>
        <v>0</v>
      </c>
      <c r="G14" s="76">
        <f t="shared" si="0"/>
        <v>0</v>
      </c>
    </row>
    <row r="15" spans="1:7" x14ac:dyDescent="0.2">
      <c r="A15" s="256">
        <v>4</v>
      </c>
      <c r="B15" s="140" t="s">
        <v>107</v>
      </c>
      <c r="C15" s="108">
        <f t="shared" si="0"/>
        <v>0</v>
      </c>
      <c r="D15" s="76">
        <f t="shared" si="0"/>
        <v>0</v>
      </c>
      <c r="E15" s="76">
        <f t="shared" si="0"/>
        <v>0</v>
      </c>
      <c r="F15" s="76">
        <f t="shared" si="0"/>
        <v>0</v>
      </c>
      <c r="G15" s="76">
        <f t="shared" si="0"/>
        <v>0</v>
      </c>
    </row>
    <row r="16" spans="1:7" x14ac:dyDescent="0.2">
      <c r="A16" s="256">
        <v>5</v>
      </c>
      <c r="B16" s="140" t="s">
        <v>108</v>
      </c>
      <c r="C16" s="108">
        <f t="shared" si="0"/>
        <v>0</v>
      </c>
      <c r="D16" s="76">
        <f t="shared" si="0"/>
        <v>0</v>
      </c>
      <c r="E16" s="76">
        <f t="shared" si="0"/>
        <v>0</v>
      </c>
      <c r="F16" s="76">
        <f t="shared" si="0"/>
        <v>0</v>
      </c>
      <c r="G16" s="76">
        <f t="shared" si="0"/>
        <v>0</v>
      </c>
    </row>
    <row r="17" spans="1:7" x14ac:dyDescent="0.2">
      <c r="B17" s="89" t="s">
        <v>111</v>
      </c>
      <c r="C17" s="258">
        <f>SUM(C12:C16)</f>
        <v>0</v>
      </c>
      <c r="D17" s="80">
        <f>SUM(D12:D16)</f>
        <v>0</v>
      </c>
      <c r="E17" s="80">
        <f>SUM(E12:E16)</f>
        <v>0</v>
      </c>
      <c r="F17" s="80">
        <f>SUM(F12:F16)</f>
        <v>0</v>
      </c>
      <c r="G17" s="80">
        <f>SUM(G12:G16)</f>
        <v>0</v>
      </c>
    </row>
    <row r="18" spans="1:7" s="44" customFormat="1" ht="13.5" customHeight="1" x14ac:dyDescent="0.2">
      <c r="B18" s="139" t="s">
        <v>22</v>
      </c>
      <c r="C18" s="45"/>
      <c r="D18" s="45"/>
      <c r="E18" s="45"/>
      <c r="F18" s="45"/>
      <c r="G18" s="45"/>
    </row>
    <row r="19" spans="1:7" x14ac:dyDescent="0.2">
      <c r="A19" s="256">
        <v>1</v>
      </c>
      <c r="B19" s="140" t="s">
        <v>104</v>
      </c>
      <c r="C19" s="108">
        <f>IF(OR($A19&gt;C$1,Bases!$D$22+$A19-1&lt;C$1),0,C12/Bases!$D$22)</f>
        <v>0</v>
      </c>
      <c r="D19" s="76">
        <f>IF(OR($A19&gt;D$1,Bases!$D$22+$A19-1&lt;D$1),0,D12/Bases!$D$22)</f>
        <v>0</v>
      </c>
      <c r="E19" s="76">
        <f>IF(OR($A19&gt;E$1,Bases!$D$22+$A19-1&lt;E$1),0,E12/Bases!$D$22)</f>
        <v>0</v>
      </c>
      <c r="F19" s="76">
        <f>IF(OR($A19&gt;F$1,Bases!$D$22+$A19-1&lt;F$1),0,F12/Bases!$D$22)</f>
        <v>0</v>
      </c>
      <c r="G19" s="76">
        <f>IF(OR($A19&gt;G$1,Bases!$D$22+$A19-1&lt;G$1),0,G12/Bases!$D$22)</f>
        <v>0</v>
      </c>
    </row>
    <row r="20" spans="1:7" x14ac:dyDescent="0.2">
      <c r="A20" s="256">
        <v>2</v>
      </c>
      <c r="B20" s="140" t="s">
        <v>105</v>
      </c>
      <c r="C20" s="108">
        <f>IF(OR($A20&gt;C$1,Bases!$D$22+$A20-1&lt;C$1),0,C13/Bases!$D$22)</f>
        <v>0</v>
      </c>
      <c r="D20" s="76">
        <f>IF(OR($A20&gt;D$1,Bases!$D$22+$A20-1&lt;D$1),0,D13/Bases!$D$22)</f>
        <v>0</v>
      </c>
      <c r="E20" s="76">
        <f>IF(OR($A20&gt;E$1,Bases!$D$22+$A20-1&lt;E$1),0,E13/Bases!$D$22)</f>
        <v>0</v>
      </c>
      <c r="F20" s="76">
        <f>IF(OR($A20&gt;F$1,Bases!$D$22+$A20-1&lt;F$1),0,F13/Bases!$D$22)</f>
        <v>0</v>
      </c>
      <c r="G20" s="76">
        <f>IF(OR($A20&gt;G$1,Bases!$D$22+$A20-1&lt;G$1),0,G13/Bases!$D$22)</f>
        <v>0</v>
      </c>
    </row>
    <row r="21" spans="1:7" x14ac:dyDescent="0.2">
      <c r="A21" s="256">
        <v>3</v>
      </c>
      <c r="B21" s="140" t="s">
        <v>106</v>
      </c>
      <c r="C21" s="108">
        <f>IF(OR($A21&gt;C$1,Bases!$D$22+$A21-1&lt;C$1),0,C14/Bases!$D$22)</f>
        <v>0</v>
      </c>
      <c r="D21" s="76">
        <f>IF(OR($A21&gt;D$1,Bases!$D$22+$A21-1&lt;D$1),0,D14/Bases!$D$22)</f>
        <v>0</v>
      </c>
      <c r="E21" s="76">
        <f>IF(OR($A21&gt;E$1,Bases!$D$22+$A21-1&lt;E$1),0,E14/Bases!$D$22)</f>
        <v>0</v>
      </c>
      <c r="F21" s="76">
        <f>IF(OR($A21&gt;F$1,Bases!$D$22+$A21-1&lt;F$1),0,F14/Bases!$D$22)</f>
        <v>0</v>
      </c>
      <c r="G21" s="76">
        <f>IF(OR($A21&gt;G$1,Bases!$D$22+$A21-1&lt;G$1),0,G14/Bases!$D$22)</f>
        <v>0</v>
      </c>
    </row>
    <row r="22" spans="1:7" x14ac:dyDescent="0.2">
      <c r="A22" s="256">
        <v>4</v>
      </c>
      <c r="B22" s="140" t="s">
        <v>107</v>
      </c>
      <c r="C22" s="108">
        <f>IF(OR($A22&gt;C$1,Bases!$D$22+$A22-1&lt;C$1),0,C15/Bases!$D$22)</f>
        <v>0</v>
      </c>
      <c r="D22" s="76">
        <f>IF(OR($A22&gt;D$1,Bases!$D$22+$A22-1&lt;D$1),0,D15/Bases!$D$22)</f>
        <v>0</v>
      </c>
      <c r="E22" s="76">
        <f>IF(OR($A22&gt;E$1,Bases!$D$22+$A22-1&lt;E$1),0,E15/Bases!$D$22)</f>
        <v>0</v>
      </c>
      <c r="F22" s="76">
        <f>IF(OR($A22&gt;F$1,Bases!$D$22+$A22-1&lt;F$1),0,F15/Bases!$D$22)</f>
        <v>0</v>
      </c>
      <c r="G22" s="76">
        <f>IF(OR($A22&gt;G$1,Bases!$D$22+$A22-1&lt;G$1),0,G15/Bases!$D$22)</f>
        <v>0</v>
      </c>
    </row>
    <row r="23" spans="1:7" x14ac:dyDescent="0.2">
      <c r="A23" s="256">
        <v>5</v>
      </c>
      <c r="B23" s="140" t="s">
        <v>108</v>
      </c>
      <c r="C23" s="108">
        <f>IF(OR($A23&gt;C$1,Bases!$D$22+$A23-1&lt;C$1),0,C16/Bases!$D$22)</f>
        <v>0</v>
      </c>
      <c r="D23" s="76">
        <f>IF(OR($A23&gt;D$1,Bases!$D$22+$A23-1&lt;D$1),0,D16/Bases!$D$22)</f>
        <v>0</v>
      </c>
      <c r="E23" s="76">
        <f>IF(OR($A23&gt;E$1,Bases!$D$22+$A23-1&lt;E$1),0,E16/Bases!$D$22)</f>
        <v>0</v>
      </c>
      <c r="F23" s="76">
        <f>IF(OR($A23&gt;F$1,Bases!$D$22+$A23-1&lt;F$1),0,F16/Bases!$D$22)</f>
        <v>0</v>
      </c>
      <c r="G23" s="76">
        <f>IF(OR($A23&gt;G$1,Bases!$D$22+$A23-1&lt;G$1),0,G16/Bases!$D$22)</f>
        <v>0</v>
      </c>
    </row>
    <row r="24" spans="1:7" x14ac:dyDescent="0.2">
      <c r="B24" s="89" t="s">
        <v>112</v>
      </c>
      <c r="C24" s="258">
        <f>SUM(C19:C23)</f>
        <v>0</v>
      </c>
      <c r="D24" s="80">
        <f>SUM(D19:D23)</f>
        <v>0</v>
      </c>
      <c r="E24" s="80">
        <f>SUM(E19:E23)</f>
        <v>0</v>
      </c>
      <c r="F24" s="80">
        <f>SUM(F19:F23)</f>
        <v>0</v>
      </c>
      <c r="G24" s="80">
        <f>SUM(G19:G23)</f>
        <v>0</v>
      </c>
    </row>
    <row r="25" spans="1:7" s="44" customFormat="1" ht="13.5" customHeight="1" x14ac:dyDescent="0.2">
      <c r="B25" s="139" t="s">
        <v>113</v>
      </c>
      <c r="C25" s="45"/>
      <c r="D25" s="45"/>
      <c r="E25" s="45"/>
      <c r="F25" s="45"/>
      <c r="G25" s="45"/>
    </row>
    <row r="26" spans="1:7" x14ac:dyDescent="0.2">
      <c r="A26" s="256">
        <v>1</v>
      </c>
      <c r="B26" s="112" t="s">
        <v>104</v>
      </c>
      <c r="C26" s="108">
        <f>IF($A26&gt;=C$1,0,B33*Proyecciones!F$7)</f>
        <v>0</v>
      </c>
      <c r="D26" s="76">
        <f>IF($A26&gt;=D$1,0,C33*Proyecciones!G$7)</f>
        <v>0</v>
      </c>
      <c r="E26" s="76">
        <f>IF($A26&gt;=E$1,0,D33*Proyecciones!H$7)</f>
        <v>0</v>
      </c>
      <c r="F26" s="76">
        <f>IF($A26&gt;=F$1,0,E33*Proyecciones!I$7)</f>
        <v>0</v>
      </c>
      <c r="G26" s="76">
        <f>IF($A26&gt;=G$1,0,F33*Proyecciones!J$7)</f>
        <v>0</v>
      </c>
    </row>
    <row r="27" spans="1:7" x14ac:dyDescent="0.2">
      <c r="A27" s="256">
        <v>2</v>
      </c>
      <c r="B27" s="112" t="s">
        <v>105</v>
      </c>
      <c r="C27" s="108">
        <f>IF($A27&gt;=C$1,0,B34*Proyecciones!F$7)</f>
        <v>0</v>
      </c>
      <c r="D27" s="76">
        <f>IF($A27&gt;=D$1,0,C34*Proyecciones!G$7)</f>
        <v>0</v>
      </c>
      <c r="E27" s="76">
        <f>IF($A27&gt;=E$1,0,D34*Proyecciones!H$7)</f>
        <v>0</v>
      </c>
      <c r="F27" s="76">
        <f>IF($A27&gt;=F$1,0,E34*Proyecciones!I$7)</f>
        <v>0</v>
      </c>
      <c r="G27" s="76">
        <f>IF($A27&gt;=G$1,0,F34*Proyecciones!J$7)</f>
        <v>0</v>
      </c>
    </row>
    <row r="28" spans="1:7" x14ac:dyDescent="0.2">
      <c r="A28" s="256">
        <v>3</v>
      </c>
      <c r="B28" s="112" t="s">
        <v>106</v>
      </c>
      <c r="C28" s="108">
        <f>IF($A28&gt;=C$1,0,B35*Proyecciones!F$7)</f>
        <v>0</v>
      </c>
      <c r="D28" s="76">
        <f>IF($A28&gt;=D$1,0,C35*Proyecciones!G$7)</f>
        <v>0</v>
      </c>
      <c r="E28" s="76">
        <f>IF($A28&gt;=E$1,0,D35*Proyecciones!H$7)</f>
        <v>0</v>
      </c>
      <c r="F28" s="76">
        <f>IF($A28&gt;=F$1,0,E35*Proyecciones!I$7)</f>
        <v>0</v>
      </c>
      <c r="G28" s="76">
        <f>IF($A28&gt;=G$1,0,F35*Proyecciones!J$7)</f>
        <v>0</v>
      </c>
    </row>
    <row r="29" spans="1:7" x14ac:dyDescent="0.2">
      <c r="A29" s="256">
        <v>4</v>
      </c>
      <c r="B29" s="112" t="s">
        <v>107</v>
      </c>
      <c r="C29" s="108">
        <f>IF($A29&gt;=C$1,0,B36*Proyecciones!F$7)</f>
        <v>0</v>
      </c>
      <c r="D29" s="76">
        <f>IF($A29&gt;=D$1,0,C36*Proyecciones!G$7)</f>
        <v>0</v>
      </c>
      <c r="E29" s="76">
        <f>IF($A29&gt;=E$1,0,D36*Proyecciones!H$7)</f>
        <v>0</v>
      </c>
      <c r="F29" s="76">
        <f>IF($A29&gt;=F$1,0,E36*Proyecciones!I$7)</f>
        <v>0</v>
      </c>
      <c r="G29" s="76">
        <f>IF($A29&gt;=G$1,0,F36*Proyecciones!J$7)</f>
        <v>0</v>
      </c>
    </row>
    <row r="30" spans="1:7" x14ac:dyDescent="0.2">
      <c r="A30" s="256">
        <v>5</v>
      </c>
      <c r="B30" s="112" t="s">
        <v>108</v>
      </c>
      <c r="C30" s="108">
        <f>IF($A30&gt;=C$1,0,B37*Proyecciones!F$7)</f>
        <v>0</v>
      </c>
      <c r="D30" s="76">
        <f>IF($A30&gt;=D$1,0,C37*Proyecciones!G$7)</f>
        <v>0</v>
      </c>
      <c r="E30" s="76">
        <f>IF($A30&gt;=E$1,0,D37*Proyecciones!H$7)</f>
        <v>0</v>
      </c>
      <c r="F30" s="76">
        <f>IF($A30&gt;=F$1,0,E37*Proyecciones!I$7)</f>
        <v>0</v>
      </c>
      <c r="G30" s="76">
        <f>IF($A30&gt;=G$1,0,F37*Proyecciones!J$7)</f>
        <v>0</v>
      </c>
    </row>
    <row r="31" spans="1:7" x14ac:dyDescent="0.2">
      <c r="B31" s="255" t="s">
        <v>114</v>
      </c>
      <c r="C31" s="108">
        <f>SUM(C26:C30)</f>
        <v>0</v>
      </c>
      <c r="D31" s="76">
        <f>SUM(D26:D30)</f>
        <v>0</v>
      </c>
      <c r="E31" s="76">
        <f>SUM(E26:E30)</f>
        <v>0</v>
      </c>
      <c r="F31" s="76">
        <f>SUM(F26:F30)</f>
        <v>0</v>
      </c>
      <c r="G31" s="76">
        <f>SUM(G26:G30)</f>
        <v>0</v>
      </c>
    </row>
    <row r="32" spans="1:7" s="44" customFormat="1" ht="13.5" customHeight="1" x14ac:dyDescent="0.2">
      <c r="B32" s="139" t="s">
        <v>115</v>
      </c>
      <c r="C32" s="45"/>
      <c r="D32" s="45"/>
      <c r="E32" s="45"/>
      <c r="F32" s="45"/>
      <c r="G32" s="45"/>
    </row>
    <row r="33" spans="1:8" x14ac:dyDescent="0.2">
      <c r="A33" s="256">
        <v>1</v>
      </c>
      <c r="B33" s="140" t="s">
        <v>104</v>
      </c>
      <c r="C33" s="258">
        <f t="shared" ref="C33:G37" si="1">IF($A33&gt;C$1,0,IF($A33=C$1,C19,B33+C19+C26))</f>
        <v>0</v>
      </c>
      <c r="D33" s="80">
        <f t="shared" si="1"/>
        <v>0</v>
      </c>
      <c r="E33" s="80">
        <f t="shared" si="1"/>
        <v>0</v>
      </c>
      <c r="F33" s="80">
        <f t="shared" si="1"/>
        <v>0</v>
      </c>
      <c r="G33" s="80">
        <f t="shared" si="1"/>
        <v>0</v>
      </c>
      <c r="H33" s="46"/>
    </row>
    <row r="34" spans="1:8" x14ac:dyDescent="0.2">
      <c r="A34" s="256">
        <v>2</v>
      </c>
      <c r="B34" s="140" t="s">
        <v>105</v>
      </c>
      <c r="C34" s="258">
        <f t="shared" si="1"/>
        <v>0</v>
      </c>
      <c r="D34" s="80">
        <f t="shared" si="1"/>
        <v>0</v>
      </c>
      <c r="E34" s="80">
        <f t="shared" si="1"/>
        <v>0</v>
      </c>
      <c r="F34" s="80">
        <f t="shared" si="1"/>
        <v>0</v>
      </c>
      <c r="G34" s="80">
        <f t="shared" si="1"/>
        <v>0</v>
      </c>
    </row>
    <row r="35" spans="1:8" x14ac:dyDescent="0.2">
      <c r="A35" s="256">
        <v>3</v>
      </c>
      <c r="B35" s="140" t="s">
        <v>106</v>
      </c>
      <c r="C35" s="258">
        <f t="shared" si="1"/>
        <v>0</v>
      </c>
      <c r="D35" s="80">
        <f t="shared" si="1"/>
        <v>0</v>
      </c>
      <c r="E35" s="80">
        <f t="shared" si="1"/>
        <v>0</v>
      </c>
      <c r="F35" s="80">
        <f t="shared" si="1"/>
        <v>0</v>
      </c>
      <c r="G35" s="80">
        <f t="shared" si="1"/>
        <v>0</v>
      </c>
    </row>
    <row r="36" spans="1:8" x14ac:dyDescent="0.2">
      <c r="A36" s="256">
        <v>4</v>
      </c>
      <c r="B36" s="140" t="s">
        <v>107</v>
      </c>
      <c r="C36" s="258">
        <f t="shared" si="1"/>
        <v>0</v>
      </c>
      <c r="D36" s="80">
        <f t="shared" si="1"/>
        <v>0</v>
      </c>
      <c r="E36" s="80">
        <f t="shared" si="1"/>
        <v>0</v>
      </c>
      <c r="F36" s="80">
        <f t="shared" si="1"/>
        <v>0</v>
      </c>
      <c r="G36" s="80">
        <f t="shared" si="1"/>
        <v>0</v>
      </c>
    </row>
    <row r="37" spans="1:8" x14ac:dyDescent="0.2">
      <c r="A37" s="256">
        <v>5</v>
      </c>
      <c r="B37" s="140" t="s">
        <v>108</v>
      </c>
      <c r="C37" s="258">
        <f t="shared" si="1"/>
        <v>0</v>
      </c>
      <c r="D37" s="80">
        <f t="shared" si="1"/>
        <v>0</v>
      </c>
      <c r="E37" s="80">
        <f t="shared" si="1"/>
        <v>0</v>
      </c>
      <c r="F37" s="80">
        <f t="shared" si="1"/>
        <v>0</v>
      </c>
      <c r="G37" s="80">
        <f t="shared" si="1"/>
        <v>0</v>
      </c>
    </row>
    <row r="38" spans="1:8" x14ac:dyDescent="0.2">
      <c r="B38" s="89" t="s">
        <v>116</v>
      </c>
      <c r="C38" s="258">
        <f>SUM(C33:C37)</f>
        <v>0</v>
      </c>
      <c r="D38" s="80">
        <f>SUM(D33:D37)</f>
        <v>0</v>
      </c>
      <c r="E38" s="80">
        <f>SUM(E33:E37)</f>
        <v>0</v>
      </c>
      <c r="F38" s="80">
        <f>SUM(F33:F37)</f>
        <v>0</v>
      </c>
      <c r="G38" s="80">
        <f>SUM(G33:G37)</f>
        <v>0</v>
      </c>
    </row>
  </sheetData>
  <sheetProtection password="DE9F" sheet="1"/>
  <phoneticPr fontId="0" type="noConversion"/>
  <printOptions horizontalCentered="1" verticalCentered="1" gridLines="1"/>
  <pageMargins left="0.19685039370078741" right="0.19685039370078741" top="0.98425196850393704" bottom="0.39370078740157483" header="0.59055118110236227" footer="0.51181102362204722"/>
  <pageSetup scale="85" orientation="landscape" horizontalDpi="300" verticalDpi="0" copies="0" r:id="rId1"/>
  <headerFooter alignWithMargins="0">
    <oddHeader>&amp;C&amp;"Arial,Negrita"&amp;14MODELAJE FINANCIERO&amp;12MODELO ANAUAL INVERSIONES&amp;"Arial,Normal"&amp;10</oddHeader>
    <oddFooter>&amp;L&amp;"Arial,Negrita"&amp;8&amp;F&amp;C&amp;"Arial,Negrita"&amp;8Página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7</vt:i4>
      </vt:variant>
    </vt:vector>
  </HeadingPairs>
  <TitlesOfParts>
    <vt:vector size="23" baseType="lpstr">
      <vt:lpstr>Proyecciones</vt:lpstr>
      <vt:lpstr>Bases</vt:lpstr>
      <vt:lpstr>Balance</vt:lpstr>
      <vt:lpstr>P&amp;G</vt:lpstr>
      <vt:lpstr>Flujo de Caja</vt:lpstr>
      <vt:lpstr>Salidas</vt:lpstr>
      <vt:lpstr>Deuda $</vt:lpstr>
      <vt:lpstr>Terrenos</vt:lpstr>
      <vt:lpstr>Construcciones</vt:lpstr>
      <vt:lpstr>Maquinaria</vt:lpstr>
      <vt:lpstr>Muebles</vt:lpstr>
      <vt:lpstr>Transporte</vt:lpstr>
      <vt:lpstr>Oficina</vt:lpstr>
      <vt:lpstr>Semovientes</vt:lpstr>
      <vt:lpstr>Permanentes</vt:lpstr>
      <vt:lpstr>Anticipados</vt:lpstr>
      <vt:lpstr>Balance!Área_de_impresión</vt:lpstr>
      <vt:lpstr>Bases!Área_de_impresión</vt:lpstr>
      <vt:lpstr>'Flujo de Caja'!Área_de_impresión</vt:lpstr>
      <vt:lpstr>'P&amp;G'!Área_de_impresión</vt:lpstr>
      <vt:lpstr>Proyecciones!Área_de_impresión</vt:lpstr>
      <vt:lpstr>Salidas!Área_de_impresión</vt:lpstr>
      <vt:lpstr>Proyecciones!Títulos_a_imprimir</vt:lpstr>
    </vt:vector>
  </TitlesOfParts>
  <Company>Desarrollo Gerencial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Modelo Financiero ACME Final</dc:title>
  <dc:subject>Modelaje Financiero</dc:subject>
  <dc:creator>William Martínez</dc:creator>
  <dc:description>Mayo 2004_x000d_
wmartinez@valora-ce.com</dc:description>
  <cp:lastModifiedBy>Javier Leonardo Carranza Martinez</cp:lastModifiedBy>
  <cp:lastPrinted>2012-11-14T00:20:42Z</cp:lastPrinted>
  <dcterms:created xsi:type="dcterms:W3CDTF">1996-01-01T07:13:34Z</dcterms:created>
  <dcterms:modified xsi:type="dcterms:W3CDTF">2013-11-07T15:16:20Z</dcterms:modified>
</cp:coreProperties>
</file>