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95" windowWidth="15120" windowHeight="6750" firstSheet="4" activeTab="6"/>
  </bookViews>
  <sheets>
    <sheet name="Insumos del estudio de mercadeo" sheetId="1" r:id="rId1"/>
    <sheet name="PROGRAMA DE PODUCCIÓN" sheetId="2" r:id="rId2"/>
    <sheet name="DATOS DE ENTRADA" sheetId="3" r:id="rId3"/>
    <sheet name="ALGUNAS PRECISIONES" sheetId="4" r:id="rId4"/>
    <sheet name="Insumos del estudio técnico" sheetId="5" r:id="rId5"/>
    <sheet name="Insumos legales y organizativo" sheetId="6" r:id="rId6"/>
    <sheet name="Insumos de inversiones y financ" sheetId="7" r:id="rId7"/>
    <sheet name="Insumos del presupuesto" sheetId="8" r:id="rId8"/>
    <sheet name="Insumos evaluación del proyecto" sheetId="9" r:id="rId9"/>
    <sheet name="Hoja1" sheetId="10" r:id="rId10"/>
    <sheet name="variación salarial" sheetId="11" r:id="rId11"/>
    <sheet name="Hoja2" sheetId="12" r:id="rId12"/>
  </sheets>
  <calcPr calcId="144525"/>
</workbook>
</file>

<file path=xl/calcChain.xml><?xml version="1.0" encoding="utf-8"?>
<calcChain xmlns="http://schemas.openxmlformats.org/spreadsheetml/2006/main">
  <c r="F30" i="8" l="1"/>
  <c r="E30" i="8"/>
  <c r="D30" i="8"/>
  <c r="I81" i="7"/>
  <c r="I82" i="7"/>
  <c r="I83" i="7"/>
  <c r="I80" i="7"/>
  <c r="C16" i="3" l="1"/>
  <c r="C14" i="3"/>
  <c r="J14" i="1"/>
  <c r="J15" i="1"/>
  <c r="J16" i="1"/>
  <c r="J13" i="1"/>
  <c r="C11" i="2" l="1"/>
  <c r="B11" i="12" l="1"/>
  <c r="B12" i="12" s="1"/>
  <c r="B10" i="12"/>
  <c r="K12" i="11"/>
  <c r="K13" i="11" s="1"/>
  <c r="K11" i="11"/>
  <c r="B12" i="11"/>
  <c r="B13" i="12" l="1"/>
  <c r="B14" i="12" s="1"/>
  <c r="K14" i="11"/>
  <c r="K15" i="11"/>
  <c r="C16" i="5" l="1"/>
  <c r="C100" i="7" l="1"/>
  <c r="C98" i="7"/>
  <c r="C97" i="7"/>
  <c r="C99" i="7"/>
  <c r="C96" i="7"/>
  <c r="F118" i="8"/>
  <c r="B48" i="3"/>
  <c r="B46" i="3"/>
  <c r="B42" i="3"/>
  <c r="B13" i="11" l="1"/>
  <c r="B14" i="11" s="1"/>
  <c r="B15" i="11" s="1"/>
  <c r="B16" i="11" l="1"/>
  <c r="C12" i="2" l="1"/>
  <c r="E11" i="2" l="1"/>
  <c r="D122" i="8" l="1"/>
  <c r="D120" i="8"/>
  <c r="D121" i="8"/>
  <c r="D119" i="8"/>
  <c r="C22" i="8" l="1"/>
  <c r="C21" i="8"/>
  <c r="C20" i="8"/>
  <c r="E15" i="5" l="1"/>
  <c r="E17" i="5" s="1"/>
  <c r="D15" i="5"/>
  <c r="D18" i="5" s="1"/>
  <c r="C15" i="5"/>
  <c r="C17" i="5" s="1"/>
  <c r="C24" i="5" l="1"/>
  <c r="C22" i="5"/>
  <c r="C20" i="5"/>
  <c r="C18" i="5"/>
  <c r="D16" i="5"/>
  <c r="D23" i="5"/>
  <c r="D21" i="5"/>
  <c r="D19" i="5"/>
  <c r="D17" i="5"/>
  <c r="E24" i="5"/>
  <c r="E22" i="5"/>
  <c r="E20" i="5"/>
  <c r="E18" i="5"/>
  <c r="C23" i="5"/>
  <c r="C21" i="5"/>
  <c r="C19" i="5"/>
  <c r="D24" i="5"/>
  <c r="D22" i="5"/>
  <c r="D20" i="5"/>
  <c r="E16" i="5"/>
  <c r="E23" i="5"/>
  <c r="E21" i="5"/>
  <c r="E19" i="5"/>
  <c r="G12" i="2"/>
  <c r="G13" i="2"/>
  <c r="G14" i="2"/>
  <c r="G15" i="2"/>
  <c r="G16" i="2"/>
  <c r="G17" i="2"/>
  <c r="G18" i="2"/>
  <c r="G19" i="2"/>
  <c r="G20" i="2"/>
  <c r="G11" i="2"/>
  <c r="E12" i="2"/>
  <c r="E13" i="2"/>
  <c r="E14" i="2"/>
  <c r="E15" i="2"/>
  <c r="E16" i="2"/>
  <c r="E17" i="2"/>
  <c r="E18" i="2"/>
  <c r="E19" i="2"/>
  <c r="E20" i="2"/>
  <c r="C13" i="2"/>
  <c r="C14" i="2"/>
  <c r="C15" i="2"/>
  <c r="C16" i="2"/>
  <c r="C17" i="2"/>
  <c r="C18" i="2"/>
  <c r="C19" i="2"/>
  <c r="C20" i="2"/>
</calcChain>
</file>

<file path=xl/comments1.xml><?xml version="1.0" encoding="utf-8"?>
<comments xmlns="http://schemas.openxmlformats.org/spreadsheetml/2006/main">
  <authors>
    <author>Javier Leonardo Carranza Martinez</author>
  </authors>
  <commentList>
    <comment ref="C12" authorId="0">
      <text>
        <r>
          <rPr>
            <b/>
            <sz val="9"/>
            <color indexed="81"/>
            <rFont val="Tahoma"/>
            <family val="2"/>
          </rPr>
          <t>Javier Leonardo Carranza Martinez:</t>
        </r>
        <r>
          <rPr>
            <sz val="9"/>
            <color indexed="81"/>
            <rFont val="Tahoma"/>
            <family val="2"/>
          </rPr>
          <t xml:space="preserve">
Insertar los datos calculados en el programa de producción a partir del año 2.
En el nivel de utilización de la capacidad instalada de la plantilla.</t>
        </r>
      </text>
    </comment>
    <comment ref="C14" authorId="0">
      <text>
        <r>
          <rPr>
            <b/>
            <sz val="9"/>
            <color indexed="81"/>
            <rFont val="Tahoma"/>
            <family val="2"/>
          </rPr>
          <t>Javier Leonardo Carranza Martinez:</t>
        </r>
        <r>
          <rPr>
            <sz val="9"/>
            <color indexed="81"/>
            <rFont val="Tahoma"/>
            <family val="2"/>
          </rPr>
          <t xml:space="preserve">
Insertar los datos calculados en el programa de producción a partir del año 2.
En el nivel de utilización de la capacidad instalada de la plantilla.</t>
        </r>
      </text>
    </comment>
    <comment ref="C16" authorId="0">
      <text>
        <r>
          <rPr>
            <b/>
            <sz val="9"/>
            <color indexed="81"/>
            <rFont val="Tahoma"/>
            <family val="2"/>
          </rPr>
          <t>Javier Leonardo Carranza Martinez:</t>
        </r>
        <r>
          <rPr>
            <sz val="9"/>
            <color indexed="81"/>
            <rFont val="Tahoma"/>
            <family val="2"/>
          </rPr>
          <t xml:space="preserve">
Insertar los datos calculados en el programa de producción a partir del año 2.
En el nivel de utilización de la capacidad instalada de la plantilla.</t>
        </r>
      </text>
    </comment>
  </commentList>
</comments>
</file>

<file path=xl/sharedStrings.xml><?xml version="1.0" encoding="utf-8"?>
<sst xmlns="http://schemas.openxmlformats.org/spreadsheetml/2006/main" count="462" uniqueCount="343">
  <si>
    <t>EVAPROYECT</t>
  </si>
  <si>
    <t>Proyecto:</t>
  </si>
  <si>
    <t>Estudio  de factibilidad para crear una empresa de producción de juguetes en la ciudad de la alegría.</t>
  </si>
  <si>
    <t>Antecedentes:</t>
  </si>
  <si>
    <t>TRABAJOS REALIZADOS</t>
  </si>
  <si>
    <t>PRODUCTOS</t>
  </si>
  <si>
    <t>Para el proyecto se definió un horizonte de 11 años conformado así:</t>
  </si>
  <si>
    <t>Programa de producción en función de la demanda de las líneas A, B y C</t>
  </si>
  <si>
    <t>Periódo
operativo</t>
  </si>
  <si>
    <t>Unidades/año</t>
  </si>
  <si>
    <t>Línea A</t>
  </si>
  <si>
    <t xml:space="preserve">Unidades </t>
  </si>
  <si>
    <t>%CI</t>
  </si>
  <si>
    <t>Línea B</t>
  </si>
  <si>
    <t>Unidades</t>
  </si>
  <si>
    <t>Línea C</t>
  </si>
  <si>
    <t>PRODUCTO A:</t>
  </si>
  <si>
    <t>PRODUCTO B:</t>
  </si>
  <si>
    <t>PRODUCTO C:</t>
  </si>
  <si>
    <t>Observación: %CI = (producción de cada año/Capacidad instalada) X 100</t>
  </si>
  <si>
    <t>PRODUCTO A</t>
  </si>
  <si>
    <t>PRODUCTO B</t>
  </si>
  <si>
    <t>PRODUCTO C</t>
  </si>
  <si>
    <t>Para los años 2,3,4 y 5 de operación se espera un incremento en el precio de la venta del 7%, 8%, 9% y 10%, respectivamente. De ahí en adelante se mantiene el incremento del año 5.</t>
  </si>
  <si>
    <t>MODULOS POR ACTIVAR</t>
  </si>
  <si>
    <t>CELDA</t>
  </si>
  <si>
    <t>DATOS POR DIGITAR</t>
  </si>
  <si>
    <t>Presupuesto de compras
y ventas</t>
  </si>
  <si>
    <t>Políticas comerciales</t>
  </si>
  <si>
    <t>Crédito ventas días</t>
  </si>
  <si>
    <t>%crédito por mes</t>
  </si>
  <si>
    <t>Crédito compras días</t>
  </si>
  <si>
    <t>%incremento precios año 2</t>
  </si>
  <si>
    <t>Año 3</t>
  </si>
  <si>
    <t>Año 4</t>
  </si>
  <si>
    <t>Año 5</t>
  </si>
  <si>
    <t>Producto y/o servicio A</t>
  </si>
  <si>
    <t>Capacidad instalada Año/mes 1</t>
  </si>
  <si>
    <t>Producto y/o servicio B</t>
  </si>
  <si>
    <t>Producto y/o servicio C</t>
  </si>
  <si>
    <t>Producto A precio de venta ($000)</t>
  </si>
  <si>
    <t>Producto B precio de venta ($000)</t>
  </si>
  <si>
    <t>Producto C precio de venta ($000)</t>
  </si>
  <si>
    <t>Días de existencia inventario mínimo</t>
  </si>
  <si>
    <t>Parámetros generales</t>
  </si>
  <si>
    <t>Nombre de la compañía</t>
  </si>
  <si>
    <t>Número de periodos</t>
  </si>
  <si>
    <t>Unidad de medida</t>
  </si>
  <si>
    <t>años</t>
  </si>
  <si>
    <t>Fábrica de 
producción de 
juguetes en 
La Alegría</t>
  </si>
  <si>
    <t>2. Al digitar la información relacionadas con las políticas comerciales de ventas y de compras, automáticamente se configura la distribución porcentual del presupuesto de contado y del 
presupuesto de crédito anuales tanto de ventas como de compras.</t>
  </si>
  <si>
    <t>Componente:</t>
  </si>
  <si>
    <r>
      <rPr>
        <b/>
        <sz val="11"/>
        <color theme="1"/>
        <rFont val="Calibri"/>
        <family val="2"/>
        <scheme val="minor"/>
      </rPr>
      <t>Objetivo:</t>
    </r>
    <r>
      <rPr>
        <sz val="11"/>
        <color theme="1"/>
        <rFont val="Calibri"/>
        <family val="2"/>
        <scheme val="minor"/>
      </rPr>
      <t xml:space="preserve"> </t>
    </r>
  </si>
  <si>
    <t>Trabajos realizados</t>
  </si>
  <si>
    <t>LINEA DEL PRODUCTO</t>
  </si>
  <si>
    <t>CAPACIDAD INSTALADA</t>
  </si>
  <si>
    <t>A</t>
  </si>
  <si>
    <t>B</t>
  </si>
  <si>
    <t>C</t>
  </si>
  <si>
    <t>unidades/año</t>
  </si>
  <si>
    <t>PRODUCCIÓN COMO PORCENTAJE DE LA CAPACIDAD INSTALADA</t>
  </si>
  <si>
    <t>Modulo por activar</t>
  </si>
  <si>
    <t>celda</t>
  </si>
  <si>
    <t>Dato por digitar</t>
  </si>
  <si>
    <t>Presupuesto de compras y ventas</t>
  </si>
  <si>
    <t>Año 2</t>
  </si>
  <si>
    <t xml:space="preserve">Año 3 </t>
  </si>
  <si>
    <t>Año 6</t>
  </si>
  <si>
    <t>Año 7</t>
  </si>
  <si>
    <t>Año 8</t>
  </si>
  <si>
    <t>Año 9</t>
  </si>
  <si>
    <t>Año 10</t>
  </si>
  <si>
    <t>ACTVIDADES POR REALIZAR</t>
  </si>
  <si>
    <t>* Seleccionar el módulo de presupuesto de compras y ventas.</t>
  </si>
  <si>
    <t>* Ubique el cursor en cada uno de los espacios en blanco según el nombre de la celda.</t>
  </si>
  <si>
    <t>* Digite el dato que desea introducir.</t>
  </si>
  <si>
    <t>Objetivo:</t>
  </si>
  <si>
    <t>Ilustrar la incidencia de las decisiones relacionadas con la definición jurídica y la estructura organizativa en el análisis financiero de un proyecto de prefactibilidad o factibilidad</t>
  </si>
  <si>
    <t>Aspectos legales y organizativos.</t>
  </si>
  <si>
    <t xml:space="preserve">TRABAJOS REALIZADOS </t>
  </si>
  <si>
    <t>ESTRUCTURA ORGANIZATIVA Y NECESIDADES DEL PERSONAL</t>
  </si>
  <si>
    <t>PERSONAL 
ADMINISTRATIVO</t>
  </si>
  <si>
    <t>SALARIO/MES
($000)</t>
  </si>
  <si>
    <t>PERSONAL /VENTAS</t>
  </si>
  <si>
    <t>1 Gerente</t>
  </si>
  <si>
    <t>1 Asistente
administrativo</t>
  </si>
  <si>
    <t>3 Auxiliares</t>
  </si>
  <si>
    <t>1 Mensajero</t>
  </si>
  <si>
    <t>1 Vendedor</t>
  </si>
  <si>
    <t>2 Auxiliares</t>
  </si>
  <si>
    <t>PERSONAL DE
PRODUCCIÓN</t>
  </si>
  <si>
    <t>1 Jefe de produción</t>
  </si>
  <si>
    <t>3 Operadores técnicos</t>
  </si>
  <si>
    <t>5 Auxiliares de prod.</t>
  </si>
  <si>
    <t>POLÍTICA DE IMPUESTOS Y DE PRESTACIONES LEGALES</t>
  </si>
  <si>
    <t>%</t>
  </si>
  <si>
    <t>Impuestos y prestaciones legales</t>
  </si>
  <si>
    <t>Pago de impuesto de renta</t>
  </si>
  <si>
    <t>Reserva legal</t>
  </si>
  <si>
    <t>Aportes patronales</t>
  </si>
  <si>
    <t>Pago de auxilio de transporte</t>
  </si>
  <si>
    <t>Núm . SMLV Auxili de transporte</t>
  </si>
  <si>
    <t>Valor auxilio de transporte (miles)</t>
  </si>
  <si>
    <t>Aportes sociales</t>
  </si>
  <si>
    <t>Vacaciones</t>
  </si>
  <si>
    <t>Cesantías</t>
  </si>
  <si>
    <t>Prima</t>
  </si>
  <si>
    <t>Intereses cesantias.</t>
  </si>
  <si>
    <t>MODULO POR ACTIVAR</t>
  </si>
  <si>
    <t>DATO POR DIGITAR</t>
  </si>
  <si>
    <t>Gasto de personal</t>
  </si>
  <si>
    <t>No SMLV Auxilio de transporte</t>
  </si>
  <si>
    <t>Incremento año2</t>
  </si>
  <si>
    <t>Incremento año3</t>
  </si>
  <si>
    <t>Incremento año4</t>
  </si>
  <si>
    <t>Incremento año5</t>
  </si>
  <si>
    <t xml:space="preserve">Interéses cesantías </t>
  </si>
  <si>
    <t>Personal administrativo</t>
  </si>
  <si>
    <t>Cantidad</t>
  </si>
  <si>
    <t>Salario ($000)</t>
  </si>
  <si>
    <t>Personal de ventas</t>
  </si>
  <si>
    <t>Personal de producción</t>
  </si>
  <si>
    <t>GASTOS DE PERSONAL</t>
  </si>
  <si>
    <t>Impuesto de renta</t>
  </si>
  <si>
    <t>Otras reservas</t>
  </si>
  <si>
    <t>TIO</t>
  </si>
  <si>
    <t>Impuestos de ICA</t>
  </si>
  <si>
    <t>Actividades a realizar</t>
  </si>
  <si>
    <t>Seleccione el módulo de "Gastos de personal"</t>
  </si>
  <si>
    <t>ALGUNAS PRECISIONES</t>
  </si>
  <si>
    <t>EVAPROYECT considera todas las obligaciones de ley con el personal por vincular al proyecto y considera un porcentaje de incremento anual de los gasto de personal.</t>
  </si>
  <si>
    <t xml:space="preserve">Componente: </t>
  </si>
  <si>
    <t>Inversiones y financiamiento.</t>
  </si>
  <si>
    <t>* Características de los diseño para las tres líneas de productos (A, B y C)</t>
  </si>
  <si>
    <t>* Especificaciones técnicas de cada uno.</t>
  </si>
  <si>
    <t xml:space="preserve">* Identificación de materias primas e insumos para la producción. </t>
  </si>
  <si>
    <t>* Selección y descripción del proceso productivo por línea de producto.</t>
  </si>
  <si>
    <t>* Revisión del programa de producción para seleccionar la maquinaria y equipos apropiados.</t>
  </si>
  <si>
    <t>* Anáilisis del personal que intervendrá en los procesos de producción.</t>
  </si>
  <si>
    <t>* Cuantificación de las obras civiles y adecuaciones locativas.</t>
  </si>
  <si>
    <t>* Cronograma de obras para la planta.</t>
  </si>
  <si>
    <t>INVERSIONES FIJAS Y DIFERIDAS</t>
  </si>
  <si>
    <t>Inversiones fijas e
inversiones diferidas</t>
  </si>
  <si>
    <t>Nombre de cuenta</t>
  </si>
  <si>
    <t>Valor inicial
($000)</t>
  </si>
  <si>
    <t>Vida útil
(años)</t>
  </si>
  <si>
    <t xml:space="preserve">Inversiones fijas   </t>
  </si>
  <si>
    <t>Terrenos</t>
  </si>
  <si>
    <t>Equipo computo</t>
  </si>
  <si>
    <t>Equipo de laboratorio</t>
  </si>
  <si>
    <t xml:space="preserve">Gastos de nacionalización </t>
  </si>
  <si>
    <t>Maquinaria  y equipo de producción</t>
  </si>
  <si>
    <t>Equipo de transporte</t>
  </si>
  <si>
    <t>Herramientas</t>
  </si>
  <si>
    <t>Muebles y enseres</t>
  </si>
  <si>
    <t>Construcciones</t>
  </si>
  <si>
    <t>Otros</t>
  </si>
  <si>
    <t>Inversiones diferidas</t>
  </si>
  <si>
    <t>Estudio de prefactibilidad</t>
  </si>
  <si>
    <t>Amortización
(años)</t>
  </si>
  <si>
    <t>Gastos de constitución</t>
  </si>
  <si>
    <t>Adecuación de terreno</t>
  </si>
  <si>
    <t>Gastos de montaje</t>
  </si>
  <si>
    <t>Gastos de puesta en marcha</t>
  </si>
  <si>
    <t>Estudio de factibilidad</t>
  </si>
  <si>
    <t xml:space="preserve">Gastos de organización </t>
  </si>
  <si>
    <t>Licencia y trámites</t>
  </si>
  <si>
    <t>Imprevistos</t>
  </si>
  <si>
    <t>Inversion inicial</t>
  </si>
  <si>
    <t>Inversiones fijas</t>
  </si>
  <si>
    <t>DATO POR DIGITAR (%)</t>
  </si>
  <si>
    <t>Capital de trabajo de costos y gastos</t>
  </si>
  <si>
    <t>Capital de trabajo en cartera</t>
  </si>
  <si>
    <t>El capital de trabajo para atender los costos y gastos se ha calculado para 30 días, y el capital de trabajo para las ventas a crédito a 60 días.</t>
  </si>
  <si>
    <t>Estructura de capital y condición de los créditos</t>
  </si>
  <si>
    <t>INVERSIÓN INICIAL</t>
  </si>
  <si>
    <t>ESTRUCTURA DE CAPITAL Y CONDICIÓN DE LOS CRÉDITOS</t>
  </si>
  <si>
    <t>Día para capital de trabajo
de costos y gastos</t>
  </si>
  <si>
    <t>Capital de trabajo para cartera</t>
  </si>
  <si>
    <t>Fuente de financiación</t>
  </si>
  <si>
    <t>Amortización (años)</t>
  </si>
  <si>
    <t>Interés</t>
  </si>
  <si>
    <t>Préstamo 1</t>
  </si>
  <si>
    <t>28 vencido</t>
  </si>
  <si>
    <t>Préstamo 2</t>
  </si>
  <si>
    <t>24 anticipado</t>
  </si>
  <si>
    <t>Préstamo 3</t>
  </si>
  <si>
    <t>25 vencido</t>
  </si>
  <si>
    <t>Capital propio</t>
  </si>
  <si>
    <t>Préstamo bancario 1</t>
  </si>
  <si>
    <t>Préstamo bancario 2</t>
  </si>
  <si>
    <t>Préstamo bancario 3</t>
  </si>
  <si>
    <t>Financiación</t>
  </si>
  <si>
    <t>Tiempo en años</t>
  </si>
  <si>
    <t>Tipo de vencimiento</t>
  </si>
  <si>
    <t xml:space="preserve">Herramienta opcional que facilita la elaboración de los estados financieros </t>
  </si>
  <si>
    <t>Un grupo de 10 profesionales de diferentes áreas del conocimiento decidieron intregrar sus esfuerzos y recursos para identificar una idea atractiva,  con la finalidad de estudiar la factibilidad de un proyecto empresarial como fuente alternativa de ingresos y como forma de contribuir a solucionar uno de los problemas que más afecta a la sociedad actualmente como es el alto índice de desempleo.</t>
  </si>
  <si>
    <t>1. El porcentaje de incremento de precios de venta se puede definir en función de las tendencias históricas y del análisis de la competencia y las políticas del gobierno. Se recomienda que el
incremento de precios sea ligeramente mayor a  los gastos generales.</t>
  </si>
  <si>
    <t>ACTIVIDADES POR REALIZAR</t>
  </si>
  <si>
    <t>* Seleccionar el modulo de inversiones fijas y diferidos.</t>
  </si>
  <si>
    <t>* Ubique el cursor en cada uno de los espacios en blanco, según el nombre de la celda.</t>
  </si>
  <si>
    <t>* Digite el dato por introducir</t>
  </si>
  <si>
    <t xml:space="preserve">* Para alimentar los módulos de inversiones fijas y diferidas se requiere identificar y cuantificar la magnitud de cada inversión; su vida útil (en el caso de inversiones fijas) y el perído de
amortización de las inversiones diferidas.
</t>
  </si>
  <si>
    <t>Ilustrar la información que genera el presupuesto de ingresos, costos y gastos, para el análisis financiero de un proyecto de prefactiilidad o factibilidad.</t>
  </si>
  <si>
    <t xml:space="preserve">Proyecto: </t>
  </si>
  <si>
    <t>Presupuesto de ingresos, costos y gastos.</t>
  </si>
  <si>
    <t>El equipo de trabajo encargado de este análisis encontró que el costo de la materia prima para cada línea de producto es la siguiente:</t>
  </si>
  <si>
    <t>Costo de materia prima</t>
  </si>
  <si>
    <t>Línea de producto</t>
  </si>
  <si>
    <t xml:space="preserve">C </t>
  </si>
  <si>
    <t>Como los precios de venta según el estudio de mercado son de $3.000. $6.000 y $8.000 respectivamente, significa que el costo de la materia prima expresado en fución del precio de venta en el siguiente:</t>
  </si>
  <si>
    <t>Costo de materia prima en función del precio de venta.</t>
  </si>
  <si>
    <t>Costo de materia prima como porcentaje del precio de venta.</t>
  </si>
  <si>
    <t>3.300/6.000</t>
  </si>
  <si>
    <t>4.400/8.000</t>
  </si>
  <si>
    <t>Expresar el costo de la materia prima en relación con el precio de venta es el insumo que requiere EVAPROYECT, para introducir el costo de la materia prima:</t>
  </si>
  <si>
    <t>Costo de materia prima en EVAPROYECT</t>
  </si>
  <si>
    <t>Módulo por activar</t>
  </si>
  <si>
    <t>Celda</t>
  </si>
  <si>
    <t>Datos por digitar</t>
  </si>
  <si>
    <t>Clasificación genérica de gastos y costos.</t>
  </si>
  <si>
    <t>DATOS POR 
DIGITAR</t>
  </si>
  <si>
    <t>Gastos generales</t>
  </si>
  <si>
    <t>Incremento (%) gastos</t>
  </si>
  <si>
    <t>Gastos administrativos ($000)</t>
  </si>
  <si>
    <t>Honorarios</t>
  </si>
  <si>
    <t xml:space="preserve">Impuestos </t>
  </si>
  <si>
    <t xml:space="preserve">Arrendamientos </t>
  </si>
  <si>
    <t>Seguros</t>
  </si>
  <si>
    <t>Servicios públicos</t>
  </si>
  <si>
    <t>Servicios transporte y fletes</t>
  </si>
  <si>
    <t>Gastos legales</t>
  </si>
  <si>
    <t>Mantenimiento y reparaciones</t>
  </si>
  <si>
    <t>Gastos de viaje</t>
  </si>
  <si>
    <t>Propaganda y publicidad</t>
  </si>
  <si>
    <t>Elementos de aseo y cafetería</t>
  </si>
  <si>
    <t>Combustible y lubricaciones</t>
  </si>
  <si>
    <t>Utiles y papelería</t>
  </si>
  <si>
    <t>Envases y empaques</t>
  </si>
  <si>
    <t>Comisiones contado (%)</t>
  </si>
  <si>
    <t>Comisiones crédito (%)</t>
  </si>
  <si>
    <t xml:space="preserve">Imprevistos </t>
  </si>
  <si>
    <t xml:space="preserve">Otros </t>
  </si>
  <si>
    <t>Gasto de venta ($000)</t>
  </si>
  <si>
    <t>Impuestos</t>
  </si>
  <si>
    <t>Arrendamientos</t>
  </si>
  <si>
    <t>Gasto legales</t>
  </si>
  <si>
    <t>Combustibles y lubricantes</t>
  </si>
  <si>
    <t>* Seleccione el módulo de "presupuesto de compras y ventas"</t>
  </si>
  <si>
    <t>* Digite el dato o datos según número de productos o servicios (hasta tres líneas diferentes)</t>
  </si>
  <si>
    <t>Cuando un producto tiene más de una materia prima, se debe obtener un valor ponderado; si por ejemplo si el producto "W" requiere de las materias primas R, S y T, éstas participan en proporción
de 50%, 30% y 20% en el producto y tiene un costo equivalente a $10.000 $5.000 y $6.000 respectivamente, esta información permite calcular un costo ponderado de la siguiente manera:</t>
  </si>
  <si>
    <t>Cálculo de un valor ponderado de la materia prima para el producto "W".</t>
  </si>
  <si>
    <t>(1)
Materia prima</t>
  </si>
  <si>
    <t>(2)
Participación</t>
  </si>
  <si>
    <t>(3)
Costo ($)</t>
  </si>
  <si>
    <t>(2) * (3)</t>
  </si>
  <si>
    <t>R</t>
  </si>
  <si>
    <t>S</t>
  </si>
  <si>
    <t>T</t>
  </si>
  <si>
    <t>Costo ponderado de la materia prima</t>
  </si>
  <si>
    <t>Ilustrar la información que se genera con EVAPROYECT y la forma de hacer análisis de sensibilidad.</t>
  </si>
  <si>
    <t>Estudio de factibilidad para crear una empresa de juguetes en la ciudad de"la Alegría"</t>
  </si>
  <si>
    <t>Evaluación del proyecto</t>
  </si>
  <si>
    <t>Del análisis en grupo se acordó de trabajar con una TIO del 32%, por que se consideró que era una tasa de rendimiento  alternativa, si a los recursos propios se le diera una destinación diferente a la
del proyecto.</t>
  </si>
  <si>
    <t>Variables de sensibilidad</t>
  </si>
  <si>
    <t>Variables para análisis
de sensibilidad</t>
  </si>
  <si>
    <t>Ventas (%)</t>
  </si>
  <si>
    <t>Costo de mP (%)</t>
  </si>
  <si>
    <t>Gastos administrativos
y de ventas</t>
  </si>
  <si>
    <t>Costos indirectos de  fabricación (%)</t>
  </si>
  <si>
    <t>1. Sleccionar el módulo "variables para análisis de sensibilidad".
2. Ubique el cursor en cada uno de los espacios en blanco, según el nombre de la celda.
3. Digite los respectivos datos por introcucir.</t>
  </si>
  <si>
    <t>REPORTES O PRODUCTOS DE EVAPROYECT</t>
  </si>
  <si>
    <t>* Flujo de caja.</t>
  </si>
  <si>
    <t>* Estado de resultados.</t>
  </si>
  <si>
    <t>* Balance general.</t>
  </si>
  <si>
    <t>* Análisis de flujo de caja del inversionista.</t>
  </si>
  <si>
    <t>* Análisis de flujo de caja del proyecto.</t>
  </si>
  <si>
    <t>* Sensibilidad del inversionista.</t>
  </si>
  <si>
    <t>* Sensibilidad del proyecto.</t>
  </si>
  <si>
    <t>* Indicadores financieros.</t>
  </si>
  <si>
    <r>
      <rPr>
        <b/>
        <sz val="11"/>
        <color theme="1"/>
        <rFont val="Calibri"/>
        <family val="2"/>
        <scheme val="minor"/>
      </rPr>
      <t>FLUJO DE CAJA:</t>
    </r>
    <r>
      <rPr>
        <sz val="11"/>
        <color theme="1"/>
        <rFont val="Calibri"/>
        <family val="2"/>
        <scheme val="minor"/>
      </rPr>
      <t xml:space="preserve"> Permite evaluar la capacudad económica del proyecto para generara  los recursos que cubran debidamente sus costos y gastos, y para visualizar necesidades de apalancamiento o de aplicación de inversión </t>
    </r>
  </si>
  <si>
    <t>Como política comercial se definió : hasta el 25% de las ventas son a crédito y el plazo a 30 días; en compras el crédito es mínimo del 40% y se pagan estas obligaciones a los 45 días.</t>
  </si>
  <si>
    <t>3. La producción por cada línea de producto se expresa en función de la capacidad instalada (CI%)</t>
  </si>
  <si>
    <t>Algunas precisiones</t>
  </si>
  <si>
    <t>1. No olvide que el programa de producción debe expresarse en función del nivel de utilización de la capacidad instalada (%).</t>
  </si>
  <si>
    <t>Ejemplo: Si en el año 3 se requiere producir 36.000 unidades del producto A y la capacidad instalada es de 80.000 unidades por año, entonces la producción expresada como porcentaje
de la capacidad instalada se calcula así: %CI = [36.000/80.000]*100 = 45%</t>
  </si>
  <si>
    <t>En el proyecto se establecio que, como política, tanto en materia de impuestos como en los aspectos laborales la empresa por constituir debería cumplir estrictamente todas las obligaciones de ley.</t>
  </si>
  <si>
    <t>Salario  mínimo ($)</t>
  </si>
  <si>
    <t>Auxilio de transporte ($)</t>
  </si>
  <si>
    <t>Según el tipo de empresa por constituir desde el punto de vista jurídico, se afecta el porcentaje de impuesto de renta de acuerdo con la legislación vigente.</t>
  </si>
  <si>
    <t>EVAPROYECT clasifica al personal en tres categorias: Personal admnistrativo, personal de ventas, y personal de producción, y en cada categoría usted puede establecer hasta cinco niveles según funciones e ingresos.</t>
  </si>
  <si>
    <t>* Análisis de impacto ambiental para atenuar los efectos negativos.</t>
  </si>
  <si>
    <t>Equipo de comunicaciones</t>
  </si>
  <si>
    <t>* Proceda de igual forma con el módulo de inversión inicial.</t>
  </si>
  <si>
    <t>* Para el período de liquidación es necesario definir el porcentaje de recuperación de las inversiones fijas, así como el porcentaje de recuperación del capital de trabajo tanto de los costos y gastos
como el capital de trabajo de cartera.</t>
  </si>
  <si>
    <t>* En el módulo de inversión inicial, el capital de trabajo tanto para los costos y gastos como para el capital de trabajo  asignado para cartera, se estima en función de las necesidades del
proyecto, expresado esto en días.</t>
  </si>
  <si>
    <t>* En el caso del crédito externo para financiar parte del proyecto, es necesario determinar las condiciones del préstamo en términos de porcentaje de las inversiones por financiar, intereses del 
préstamo, años de amotización a capital y si los pagos son período vencido.</t>
  </si>
  <si>
    <t>Estudio de factibilidad para crear una empresa de producción de juguetes en la ciudad de "La Alegría".</t>
  </si>
  <si>
    <t>Para el proyecto se definió un período de 11 años (una fase preoperativa en el año 0 y una fase de operación de 10 años) y fue necesario calcular el costo de la materia prima para cada línea de producto (A,B Y C), así como los gasto administrativos, gastos de ventas y costos indirectos de fabricación.</t>
  </si>
  <si>
    <t>Costo de compra
materia prima (%)</t>
  </si>
  <si>
    <t>Para facilitar  el cálculo de los costos y gastos del proyecto se tuvo en cuenta la clasifiación genérica tanto para los gastos administrativos como para los gastos de venta y costos de fabricación, para las  cuentas principales utilizadas en el plan único de cuentas, PUC. Esta clasificación coincide con la utilizada por EVAPROYECT  y para el proyecto se determinaron  los siguientes valores mensuales.</t>
  </si>
  <si>
    <t>http://www.notinet.com.co/indices/salario.htm</t>
  </si>
  <si>
    <t>Años</t>
  </si>
  <si>
    <t>Variación
salarial.</t>
  </si>
  <si>
    <t xml:space="preserve">EVAPROYECT permite calcular la sensibilidad del proyecto si se presentan variaciones en las ventas, en los costos de materia prima, en los gastos generales, en los gastos de personal y en los costos 
indirectos de fabricación. Además se puede trabajar la sensibilidad de una o más variables de manera simultánea.
A este respecto, todos coincidieron en conocer un escenario conservador que considerara una disminución de las ventas en el 3%, un incremento en los costos de materia prima del 5%, un  incremento del 5% en los gastos administrativos y de ventas, así como un aumento en los costos indirectos de fabricación del 5%. 
</t>
  </si>
  <si>
    <t>Como resultado de varias reuniones de trabajo se logró una lluvia de ideas de los profesionales interesados en la cual se tuvo en cuenta la experiencia, el conocimiento, la
facilidad desde el punto de vista tecnológico y las posibilidades de inversión. Una vez realizado el ejercicio se concluyó que la creación de una fábrica de juguetes en la
"La Alegría" era una idea que valía la pena profundizar con un estudio de factibilidad para fundamentar cualquier decisión. 
Se acordó trabajar en equipo para hacer el estudio de factibilidad, aprovechando el carácter interdisciplinario de los profesionales asociados.</t>
  </si>
  <si>
    <t>Este plan de actividades fue contemplado con un análsis del entorno, y como resultado de la información acopiada se concluyó que desde la óptica de mercados había tres
líneas de productos ( A, B, C) atractivas, tanto por la demanda insatisfecha actual como por la tendencia creciente del mercado en estas líneas de productos. De consultas 
previas a proveedores de tecnología, se encontraron equipos con capacidad de producir anualmente 80.000 unidades/año del producto A; 120.000 unidades/año del producto B y 120.000 unidades/año del producto C.</t>
  </si>
  <si>
    <t>Ejemplo: Año 1 Línea A = (30000/80000) X 100 =37,5%</t>
  </si>
  <si>
    <t>* Aplique el ejercicio con los datos reportados.</t>
  </si>
  <si>
    <t xml:space="preserve">En el grupo de profesionales asociados, dos profesionales, uno con formación en derecho y el otro en administración de empresas, asumieron el análisis de los aspectos legales y organizativos.
Después de acopiar la información necesaria, llegaron a la conclusión de que la figura jurídica de la sociedad anónima era la más conveniente para el proyecto.
De igual manera, de acuerdo con el programa de producción, las estrategias de ventas y la tecnología por utilizar, se definió una estructura definitiva por procesos y unas necesidades del personal de acuerdo con la siguiente relación: </t>
  </si>
  <si>
    <t xml:space="preserve">C. Con base en esta información, se establecio el siguiente programa de producción, el cual se expresa en unidades por año y, además, como porcentaje de la capacidad de producción.
Al estudiar el mercado desde el punto de vista de los competidores se concluyó que una regla de oro para el éxito del negocio es la estandarización de los productos y el cumplimiento en las entregas de los pedidos. Además se concluyó  que los productos para el primer año de  operación pueden entrar al mercado con los siguientes precios unitarios.
</t>
  </si>
  <si>
    <t>precios</t>
  </si>
  <si>
    <t xml:space="preserve">Ilustrar la información derivada del análisis técnico, para el análisis financiero </t>
  </si>
  <si>
    <t>Estudio técnico (tamaño, localización e ingeniería).</t>
  </si>
  <si>
    <t>Después de haber investigado sobre cada componente del proyecto de factibilidad y haber digitado la información pertinente en EVAPROYECT, el grupo de profesionales se reunió para conocer los   
estados financieros.
Una de las decisiones para aplicar los llamados indicadores integrales de evaluación y específicamente el Valor Presente Neto (VPN), y la relación beneficio costo, es la definición de la "Tasa de interés   de oportunidad " (TIO).</t>
  </si>
  <si>
    <t>Capacidad instalada año
Nivel de utilización
Capacidad instalada (%)</t>
  </si>
  <si>
    <t xml:space="preserve">Recuerde que EVAPROYECT le permite trabajar con periodos operativos de rangos entre 1 y 15 años y además podrá trabajar simultáneamente con 1, 2 o 3 líneas de productos
diferentes. </t>
  </si>
  <si>
    <t>Dos es el límite de salarios mínimos
para quienes tienen derecho de transporte.</t>
  </si>
  <si>
    <t>Gerente</t>
  </si>
  <si>
    <t>Asistente administrativo</t>
  </si>
  <si>
    <t>Auxiliares</t>
  </si>
  <si>
    <t>Mensajero</t>
  </si>
  <si>
    <t xml:space="preserve">
Cómo parte del analisis técnico, tres miembros del grupo asociado conformado por un ingeniero civil, un ingeniero industrial y un contador, asumieron el estudio de la ingeniería del proyecto. Para ello revisaron la información reportada por el análisis de mercado y comercialización, así como la pertinente a la localización, tamaño y definición de la forma jurídica y estructura organizativa  que adoptaría el proyecto. Adicionalmente como grupo responsable de este componente, se realizó un análisis de la información relacionada con:
</t>
  </si>
  <si>
    <t>decreto 1828 de septiembre</t>
  </si>
  <si>
    <t>De acuerdo con las tendencias económicas en materia salarial, se preve un incremento en los gastos de personal para los años 2, 4  y 5 de operación del 4%,6%,7% y8% respectivamente. 
De ahí en adelante se mantiene el incremento del año 5.</t>
  </si>
  <si>
    <t>Vendedor</t>
  </si>
  <si>
    <t>Jefe de producción</t>
  </si>
  <si>
    <t>Operadores técnicos</t>
  </si>
  <si>
    <t>Auxiliaresde producción</t>
  </si>
  <si>
    <t xml:space="preserve">En lo relacionado con la recuperación de la inversión estimada para el periodo de liquidación, se establecieron los siguientes criterios:
De las inversiones al finalzar el periódo operativo se espera recuperar el 20% de las inversiones diferidas no se recupera nada dado que estas se amortizan en el periodo operativo, y del capital de trabajo se espera recuperar el 100% del valor correspondiente por concepto de los costos y gastos, y el 80%, del capital de  trabajo asignado a cartera. </t>
  </si>
  <si>
    <t xml:space="preserve">* Periodo preoperativo: año (0)
* Periodo operativo incluida la fase de liquidación: 10 años (número de periodos)
* Los encargados del estudio de mercadeo y comercialización en la ciudad La Alegría, ejecutaron un plan de actividades que incluyó:
- Identificación de la población objetiva (Target)
- Caracterización de la población objetivo mediante la aplicación de encuestas y reuniones de grupos focales.
- Proyección de la demanda para un periódo de 10 años.
- Análisis comparativo de la demanda frente a la oferta.
- Identificación de proveedores.
- Definición de los productos.
- Análisis de comercialización: producto, precio, canales de distribución, publicidad y servicio al cliente.
</t>
  </si>
  <si>
    <t>Estudio de mercado.</t>
  </si>
  <si>
    <t xml:space="preserve">Del grupo de profesionales asociados, dos se encargaron de adelantar el análisis técnico del proyecto para determinar, con base a la información suministrada en el estudio de mercadeo y de comercialización , cuál sería el tamaño más adecuado de la planta de producción.
En este análisis se consultó vía internet a proveedores de tecnologías para fabricación de juguetes y específicamente en las líneas de productos A,B y C. también se aprovechó  la realización de una feria internacional industrial y se visitaron algunas plantas de producción para examinar la experiencia en el servicio de mantenimiento de algunos proveedores de maquinaria y equipos.
Después de recibir varias ofertas y de comparar las características tecnológicas de la maquinaria y los equipos, evaluar su versatilidad así como las condiciones de garantías, la trayectoria del proveedor y los costos, se completó el análisis con el estudio de otras variables tales como las posibilidades de inversión, la ubicación de la planta y las economías de escala. Del análisis integral, se concluyó que la planta más favorable era la que tenía la siguiente capacidad instalada:  </t>
  </si>
  <si>
    <t>Ilustrar la información que genera la identificación y cuantificación de las inversiones y sus alternativas de financiamiento para el análisis financiero de un proyecto.</t>
  </si>
  <si>
    <t xml:space="preserve">Construciones </t>
  </si>
  <si>
    <t>Tasa de interés (%)</t>
  </si>
  <si>
    <t>Costos  indirectos de fabriación</t>
  </si>
  <si>
    <t xml:space="preserve">Así como se estima un incremento en el precio de venta y en los gastos de personal, es importante también estimar un incremento en los gastos generales para los años 2, 3, 4,  y 5 del período operativo. Si se lleva un registro histórico del comportamiento de estos rubros, se debe esperar que los aumento porcentuales de los gastos de personal y de los gastos generales no esté por encima de los aumentos porcentuales del precio de venta. Para el ejercicio, se proyectan para los años 2,3,4 y 5 incrementos del 4%, 5%, 6% y 7, respectivamente. Para los años siguientes se parte del supuesto de que se mantienen los aumentos del año 5. Estos porcentajes deben registrarse en el módulo de gastos generales.
por lo tanto, en el mismo módulo introduzca en las celdas respectivas de "incremento % gastos" los datos: 4%, 5%, 6% y 7%.
</t>
  </si>
  <si>
    <t>* Ubique el cursor en el respectivo espacio en blanco de la celda  "costos de compra materia prima".</t>
  </si>
  <si>
    <t xml:space="preserve">* Proceda en forma similar con el módulo "gastos generales" los componentes de los gastos administrativos, gastos de ventas y costos indirectos de fabricación.  Registre en este mismo módulo, los porcentajes de incremento estimados para los gastos (administrativos y de ventas) y costos indirectos de fabricación. </t>
  </si>
  <si>
    <t xml:space="preserve">Si el precio de venta del producto "W" es $16.000, entonces el costo ponderado de la materia prima expresado como fracción del precio de venta es 48,12% (resulta de dividir 7.700 entre 16.000); este 
es el dato por introducir en EVAPROYECT en la respectiva celda, si fuera necesario.
</t>
  </si>
  <si>
    <t>Un contador del grupo observó que con los datos incluidos EVAPROYECT también es posible calcular el tercer indicador integral de rentabilidad conocida como Tasa Interna de 
Retorno (TIR). Todos coincidieron en que EVAPROYECT es una herramienta sencilla que facilita elaborar los estados financieros para cualquier estudio de prefactibilidad o de
factibilidad . Por ahora faltaba incluir la siguiente información:</t>
  </si>
  <si>
    <t>1.500/3.000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</si>
</sst>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_);[Red]\(&quot;$&quot;\ #,##0\)"/>
    <numFmt numFmtId="44" formatCode="_(&quot;$&quot;\ * #,##0.00_);_(&quot;$&quot;\ * \(#,##0.00\);_(&quot;$&quot;\ * &quot;-&quot;??_);_(@_)"/>
    <numFmt numFmtId="43" formatCode="_(* #,##0.00_);_(* \(#,##0.00\);_(* &quot;-&quot;??_);_(@_)"/>
    <numFmt numFmtId="164" formatCode="_(* #,##0_);_(* \(#,##0\);_(* &quot;-&quot;??_);_(@_)"/>
    <numFmt numFmtId="165" formatCode="_(* #,##0.0_);_(* \(#,##0.0\);_(* &quot;-&quot;??_);_(@_)"/>
    <numFmt numFmtId="166" formatCode="_(&quot;$&quot;\ * #,##0.0_);_(&quot;$&quot;\ * \(#,##0.0\);_(&quot;$&quot;\ * &quot;-&quot;??_);_(@_)"/>
    <numFmt numFmtId="167" formatCode="_(&quot;$&quot;\ * #,##0_);_(&quot;$&quot;\ * \(#,##0\);_(&quot;$&quot;\ * &quot;-&quot;??_);_(@_)"/>
    <numFmt numFmtId="168" formatCode="_(&quot;$&quot;\ * #,##0.0_);_(&quot;$&quot;\ * \(#,##0.0\);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sz val="11"/>
      <color indexed="8"/>
      <name val="Calibri"/>
      <family val="2"/>
    </font>
    <font>
      <b/>
      <sz val="11"/>
      <color indexed="8"/>
      <name val="Calibri"/>
      <family val="2"/>
    </font>
    <font>
      <b/>
      <sz val="12"/>
      <color theme="1"/>
      <name val="Calibri"/>
      <family val="2"/>
      <scheme val="minor"/>
    </font>
    <font>
      <b/>
      <sz val="16"/>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cellStyleXfs>
  <cellXfs count="192">
    <xf numFmtId="0" fontId="0" fillId="0" borderId="0" xfId="0"/>
    <xf numFmtId="0" fontId="0" fillId="0" borderId="1" xfId="0" applyBorder="1"/>
    <xf numFmtId="0" fontId="0" fillId="0" borderId="1" xfId="0" applyBorder="1" applyAlignment="1">
      <alignment horizontal="center"/>
    </xf>
    <xf numFmtId="0" fontId="2" fillId="2" borderId="1" xfId="0" applyFont="1" applyFill="1" applyBorder="1" applyAlignment="1">
      <alignment vertical="center"/>
    </xf>
    <xf numFmtId="0" fontId="3" fillId="2" borderId="0" xfId="0" applyFont="1" applyFill="1" applyBorder="1" applyAlignment="1">
      <alignment vertical="center"/>
    </xf>
    <xf numFmtId="0" fontId="3" fillId="2" borderId="0" xfId="0" applyFont="1" applyFill="1"/>
    <xf numFmtId="0" fontId="0" fillId="2" borderId="1" xfId="0" applyFill="1" applyBorder="1"/>
    <xf numFmtId="0" fontId="2" fillId="2" borderId="1" xfId="0" applyFont="1" applyFill="1" applyBorder="1"/>
    <xf numFmtId="0" fontId="2" fillId="0" borderId="1" xfId="0" applyFont="1" applyBorder="1"/>
    <xf numFmtId="10" fontId="0" fillId="0" borderId="1" xfId="1" applyNumberFormat="1" applyFont="1" applyBorder="1" applyAlignment="1">
      <alignment horizontal="center"/>
    </xf>
    <xf numFmtId="0" fontId="2" fillId="2" borderId="1" xfId="0" applyFont="1" applyFill="1" applyBorder="1" applyAlignment="1">
      <alignment horizontal="center"/>
    </xf>
    <xf numFmtId="6" fontId="0" fillId="0" borderId="0" xfId="0" applyNumberFormat="1"/>
    <xf numFmtId="0" fontId="0" fillId="0" borderId="0" xfId="0" applyAlignment="1">
      <alignment horizontal="center"/>
    </xf>
    <xf numFmtId="0" fontId="2" fillId="2" borderId="0" xfId="0" applyFont="1" applyFill="1" applyAlignment="1">
      <alignment horizontal="center"/>
    </xf>
    <xf numFmtId="0" fontId="0" fillId="0" borderId="1" xfId="0" applyFill="1" applyBorder="1" applyAlignment="1">
      <alignment vertical="top"/>
    </xf>
    <xf numFmtId="0" fontId="0" fillId="0" borderId="1" xfId="0" applyFill="1" applyBorder="1"/>
    <xf numFmtId="0" fontId="2" fillId="2" borderId="1" xfId="0" applyFont="1" applyFill="1" applyBorder="1" applyAlignment="1">
      <alignment horizontal="center"/>
    </xf>
    <xf numFmtId="0" fontId="2" fillId="0" borderId="0" xfId="0" applyFont="1"/>
    <xf numFmtId="3" fontId="0" fillId="0" borderId="1" xfId="0" applyNumberFormat="1" applyBorder="1"/>
    <xf numFmtId="0" fontId="0" fillId="2" borderId="0" xfId="0" applyFill="1"/>
    <xf numFmtId="0" fontId="0" fillId="2" borderId="1" xfId="0" applyFill="1" applyBorder="1" applyAlignment="1">
      <alignment horizontal="center"/>
    </xf>
    <xf numFmtId="0" fontId="2" fillId="2" borderId="0" xfId="0" applyFont="1" applyFill="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wrapText="1"/>
    </xf>
    <xf numFmtId="9" fontId="0" fillId="0" borderId="1" xfId="0" applyNumberFormat="1" applyBorder="1"/>
    <xf numFmtId="10" fontId="0" fillId="0" borderId="1" xfId="0" applyNumberFormat="1" applyBorder="1"/>
    <xf numFmtId="0" fontId="0" fillId="0" borderId="6" xfId="0" applyBorder="1"/>
    <xf numFmtId="164" fontId="0" fillId="0" borderId="1" xfId="2" applyNumberFormat="1" applyFont="1" applyFill="1" applyBorder="1"/>
    <xf numFmtId="0" fontId="0" fillId="0" borderId="2" xfId="0" applyBorder="1" applyAlignment="1"/>
    <xf numFmtId="0" fontId="0" fillId="0" borderId="4" xfId="0" applyBorder="1" applyAlignment="1"/>
    <xf numFmtId="0" fontId="0" fillId="2" borderId="1" xfId="0" applyFill="1" applyBorder="1" applyAlignment="1">
      <alignment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0" fillId="0" borderId="1" xfId="0" applyBorder="1" applyAlignment="1">
      <alignment horizontal="center"/>
    </xf>
    <xf numFmtId="0" fontId="0" fillId="0" borderId="3" xfId="0" applyBorder="1" applyAlignment="1">
      <alignment vertical="top"/>
    </xf>
    <xf numFmtId="0" fontId="0" fillId="0" borderId="4" xfId="0" applyBorder="1" applyAlignment="1">
      <alignment vertical="top"/>
    </xf>
    <xf numFmtId="0" fontId="2" fillId="2" borderId="1"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2" borderId="0" xfId="0" applyFill="1" applyAlignment="1">
      <alignment horizont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xf>
    <xf numFmtId="3" fontId="0" fillId="0" borderId="1" xfId="0" applyNumberFormat="1" applyBorder="1" applyAlignment="1">
      <alignment horizontal="center"/>
    </xf>
    <xf numFmtId="0" fontId="0" fillId="0" borderId="0" xfId="0" applyAlignment="1"/>
    <xf numFmtId="0" fontId="0" fillId="0" borderId="0" xfId="0" applyAlignment="1">
      <alignment vertical="top"/>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0" fontId="0" fillId="0" borderId="1" xfId="1" applyNumberFormat="1" applyFont="1" applyBorder="1"/>
    <xf numFmtId="0" fontId="4" fillId="0" borderId="0" xfId="0" applyFont="1" applyAlignment="1">
      <alignment horizontal="center"/>
    </xf>
    <xf numFmtId="2" fontId="0" fillId="0" borderId="0" xfId="0" applyNumberFormat="1"/>
    <xf numFmtId="1" fontId="0" fillId="0" borderId="0" xfId="0" applyNumberFormat="1"/>
    <xf numFmtId="0" fontId="0" fillId="3" borderId="1" xfId="0" applyFill="1" applyBorder="1" applyAlignment="1">
      <alignment horizontal="center"/>
    </xf>
    <xf numFmtId="9" fontId="0" fillId="0" borderId="0" xfId="0" applyNumberFormat="1"/>
    <xf numFmtId="10" fontId="0" fillId="0" borderId="0" xfId="0" applyNumberFormat="1"/>
    <xf numFmtId="0" fontId="2" fillId="3" borderId="1" xfId="0" applyFont="1" applyFill="1" applyBorder="1" applyAlignment="1">
      <alignment horizontal="center"/>
    </xf>
    <xf numFmtId="0" fontId="0" fillId="3" borderId="1" xfId="0" applyFill="1" applyBorder="1"/>
    <xf numFmtId="0" fontId="0" fillId="0" borderId="18" xfId="0" applyFill="1" applyBorder="1" applyAlignment="1">
      <alignment horizontal="center"/>
    </xf>
    <xf numFmtId="0" fontId="0" fillId="4" borderId="2" xfId="0" applyFont="1" applyFill="1" applyBorder="1" applyAlignment="1">
      <alignment vertical="center"/>
    </xf>
    <xf numFmtId="0" fontId="2" fillId="4" borderId="1" xfId="0" applyFont="1" applyFill="1" applyBorder="1"/>
    <xf numFmtId="0" fontId="0" fillId="0" borderId="0" xfId="0" applyBorder="1" applyAlignment="1">
      <alignment vertical="top"/>
    </xf>
    <xf numFmtId="0" fontId="0" fillId="0" borderId="0" xfId="0" applyBorder="1"/>
    <xf numFmtId="0" fontId="0" fillId="5" borderId="1" xfId="0" applyFill="1" applyBorder="1" applyAlignment="1">
      <alignment horizontal="center"/>
    </xf>
    <xf numFmtId="0" fontId="2" fillId="3" borderId="0" xfId="0" applyFont="1" applyFill="1" applyAlignment="1">
      <alignment horizontal="center"/>
    </xf>
    <xf numFmtId="0" fontId="0" fillId="0" borderId="0" xfId="0" applyAlignment="1">
      <alignment vertical="center"/>
    </xf>
    <xf numFmtId="0" fontId="0" fillId="6" borderId="1" xfId="0" applyFill="1" applyBorder="1" applyAlignment="1">
      <alignment horizontal="center"/>
    </xf>
    <xf numFmtId="9" fontId="0" fillId="6" borderId="1" xfId="1" applyFont="1" applyFill="1" applyBorder="1" applyAlignment="1">
      <alignment horizontal="center"/>
    </xf>
    <xf numFmtId="0" fontId="0" fillId="6" borderId="1" xfId="0" applyFill="1" applyBorder="1"/>
    <xf numFmtId="0" fontId="2" fillId="6" borderId="1" xfId="0" applyFont="1" applyFill="1" applyBorder="1"/>
    <xf numFmtId="164" fontId="0" fillId="6" borderId="1" xfId="2" applyNumberFormat="1" applyFont="1" applyFill="1" applyBorder="1"/>
    <xf numFmtId="0" fontId="0" fillId="5" borderId="1" xfId="0" applyFill="1" applyBorder="1"/>
    <xf numFmtId="164" fontId="0" fillId="5" borderId="1" xfId="2" applyNumberFormat="1" applyFont="1" applyFill="1" applyBorder="1"/>
    <xf numFmtId="9" fontId="0" fillId="0" borderId="0" xfId="1" applyFont="1"/>
    <xf numFmtId="0" fontId="0" fillId="6" borderId="1" xfId="0" applyFill="1" applyBorder="1" applyAlignment="1">
      <alignment wrapText="1"/>
    </xf>
    <xf numFmtId="43" fontId="0" fillId="6" borderId="1" xfId="2" applyFont="1" applyFill="1" applyBorder="1" applyAlignment="1">
      <alignment horizontal="center"/>
    </xf>
    <xf numFmtId="0" fontId="0" fillId="0" borderId="18" xfId="0" applyFill="1" applyBorder="1"/>
    <xf numFmtId="10" fontId="0" fillId="0" borderId="0" xfId="1" applyNumberFormat="1" applyFont="1"/>
    <xf numFmtId="165" fontId="6" fillId="7" borderId="13" xfId="3" applyNumberFormat="1" applyFont="1" applyFill="1" applyBorder="1" applyAlignment="1">
      <alignment horizontal="center"/>
    </xf>
    <xf numFmtId="0" fontId="8" fillId="3" borderId="1" xfId="0" applyFont="1" applyFill="1" applyBorder="1"/>
    <xf numFmtId="0" fontId="2" fillId="6" borderId="0" xfId="0" applyFont="1" applyFill="1"/>
    <xf numFmtId="0" fontId="9" fillId="3" borderId="0" xfId="0" applyFont="1" applyFill="1"/>
    <xf numFmtId="0" fontId="0" fillId="3" borderId="0" xfId="0" applyFill="1"/>
    <xf numFmtId="0" fontId="0" fillId="3" borderId="0" xfId="0" applyFill="1" applyAlignment="1">
      <alignment horizontal="center"/>
    </xf>
    <xf numFmtId="0" fontId="0" fillId="8" borderId="1" xfId="0" applyFill="1" applyBorder="1" applyAlignment="1">
      <alignment horizontal="center"/>
    </xf>
    <xf numFmtId="0" fontId="0" fillId="8" borderId="1" xfId="0" applyFill="1" applyBorder="1" applyAlignment="1">
      <alignment horizontal="center" wrapText="1"/>
    </xf>
    <xf numFmtId="0" fontId="0" fillId="2" borderId="1" xfId="0" applyFill="1" applyBorder="1" applyAlignment="1">
      <alignment horizontal="center"/>
    </xf>
    <xf numFmtId="0" fontId="2" fillId="3" borderId="1" xfId="0" applyFont="1" applyFill="1" applyBorder="1" applyAlignment="1">
      <alignment horizontal="center"/>
    </xf>
    <xf numFmtId="9" fontId="0" fillId="6" borderId="1" xfId="0" applyNumberFormat="1" applyFill="1" applyBorder="1" applyAlignment="1">
      <alignment horizontal="center"/>
    </xf>
    <xf numFmtId="9" fontId="0" fillId="2" borderId="1" xfId="0" applyNumberFormat="1" applyFill="1" applyBorder="1" applyAlignment="1">
      <alignment horizontal="center"/>
    </xf>
    <xf numFmtId="164" fontId="0" fillId="0" borderId="1" xfId="2" applyNumberFormat="1" applyFont="1" applyBorder="1" applyAlignment="1">
      <alignment horizontal="center"/>
    </xf>
    <xf numFmtId="164" fontId="0" fillId="0" borderId="1" xfId="2" applyNumberFormat="1" applyFont="1" applyBorder="1"/>
    <xf numFmtId="164" fontId="0" fillId="0" borderId="1" xfId="0" applyNumberFormat="1" applyBorder="1"/>
    <xf numFmtId="10" fontId="0" fillId="3" borderId="1" xfId="1" applyNumberFormat="1" applyFont="1" applyFill="1" applyBorder="1" applyAlignment="1">
      <alignment horizontal="center"/>
    </xf>
    <xf numFmtId="10" fontId="0" fillId="2" borderId="1" xfId="0" applyNumberFormat="1" applyFill="1" applyBorder="1" applyAlignment="1">
      <alignment horizontal="center"/>
    </xf>
    <xf numFmtId="164" fontId="0" fillId="0" borderId="0" xfId="2" applyNumberFormat="1" applyFont="1"/>
    <xf numFmtId="164" fontId="0" fillId="0" borderId="0" xfId="0" applyNumberFormat="1"/>
    <xf numFmtId="167" fontId="0" fillId="0" borderId="1" xfId="4" applyNumberFormat="1" applyFont="1" applyBorder="1"/>
    <xf numFmtId="0" fontId="0" fillId="8" borderId="1" xfId="0" applyFill="1" applyBorder="1"/>
    <xf numFmtId="9" fontId="0" fillId="8" borderId="1" xfId="0" applyNumberFormat="1" applyFill="1" applyBorder="1"/>
    <xf numFmtId="10" fontId="0" fillId="8" borderId="1" xfId="0" applyNumberFormat="1" applyFill="1" applyBorder="1"/>
    <xf numFmtId="10" fontId="0" fillId="8" borderId="6" xfId="0" applyNumberFormat="1" applyFill="1" applyBorder="1"/>
    <xf numFmtId="167" fontId="0" fillId="8" borderId="2" xfId="4" applyNumberFormat="1" applyFont="1" applyFill="1" applyBorder="1" applyAlignment="1"/>
    <xf numFmtId="0" fontId="0" fillId="8" borderId="2" xfId="0" applyFill="1" applyBorder="1" applyAlignment="1"/>
    <xf numFmtId="9" fontId="0" fillId="3" borderId="1" xfId="0" applyNumberFormat="1" applyFill="1" applyBorder="1" applyAlignment="1">
      <alignment horizontal="center"/>
    </xf>
    <xf numFmtId="9" fontId="0" fillId="3" borderId="1" xfId="0" applyNumberFormat="1" applyFill="1" applyBorder="1"/>
    <xf numFmtId="43" fontId="0" fillId="3" borderId="1" xfId="2" applyFont="1" applyFill="1" applyBorder="1" applyAlignment="1">
      <alignment horizontal="center"/>
    </xf>
    <xf numFmtId="166" fontId="0" fillId="0" borderId="0" xfId="4" applyNumberFormat="1" applyFont="1"/>
    <xf numFmtId="168" fontId="0" fillId="0" borderId="0" xfId="0" applyNumberFormat="1"/>
    <xf numFmtId="0" fontId="2" fillId="3" borderId="1" xfId="0" applyFont="1" applyFill="1" applyBorder="1" applyAlignment="1">
      <alignment horizontal="center" vertical="center"/>
    </xf>
    <xf numFmtId="167" fontId="0" fillId="3" borderId="1" xfId="4" applyNumberFormat="1" applyFont="1" applyFill="1" applyBorder="1" applyAlignment="1">
      <alignment horizontal="center"/>
    </xf>
    <xf numFmtId="10" fontId="0" fillId="0" borderId="1" xfId="0" applyNumberFormat="1" applyBorder="1" applyAlignment="1">
      <alignment horizontal="center"/>
    </xf>
    <xf numFmtId="0" fontId="0" fillId="0" borderId="0" xfId="0" applyAlignment="1">
      <alignment horizontal="left"/>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xf>
    <xf numFmtId="0" fontId="7" fillId="8" borderId="1" xfId="0" applyFont="1" applyFill="1" applyBorder="1" applyAlignment="1">
      <alignment horizontal="left"/>
    </xf>
    <xf numFmtId="0" fontId="0" fillId="0" borderId="1" xfId="0" applyBorder="1" applyAlignment="1">
      <alignment horizontal="left" vertical="center" wrapText="1"/>
    </xf>
    <xf numFmtId="0" fontId="0" fillId="0" borderId="1" xfId="0" applyBorder="1" applyAlignment="1">
      <alignment horizontal="left" vertical="center"/>
    </xf>
    <xf numFmtId="0" fontId="9" fillId="3" borderId="2" xfId="0" applyFont="1" applyFill="1" applyBorder="1" applyAlignment="1">
      <alignment horizontal="left"/>
    </xf>
    <xf numFmtId="0" fontId="9" fillId="3" borderId="3" xfId="0" applyFont="1" applyFill="1" applyBorder="1" applyAlignment="1">
      <alignment horizontal="left"/>
    </xf>
    <xf numFmtId="0" fontId="9" fillId="3" borderId="4" xfId="0"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2" fillId="3" borderId="0" xfId="0" applyFont="1" applyFill="1" applyAlignment="1">
      <alignment horizontal="center"/>
    </xf>
    <xf numFmtId="0" fontId="2" fillId="2" borderId="1" xfId="0" applyFont="1" applyFill="1" applyBorder="1" applyAlignment="1">
      <alignment horizontal="center"/>
    </xf>
    <xf numFmtId="0" fontId="0" fillId="0" borderId="5" xfId="0" applyBorder="1" applyAlignment="1">
      <alignment horizontal="left"/>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xf>
    <xf numFmtId="0" fontId="2" fillId="0" borderId="1" xfId="0" applyFont="1" applyBorder="1" applyAlignment="1">
      <alignment horizontal="left" vertical="top"/>
    </xf>
    <xf numFmtId="0" fontId="0" fillId="0" borderId="1" xfId="0" applyBorder="1" applyAlignment="1">
      <alignment horizontal="left" wrapText="1"/>
    </xf>
    <xf numFmtId="0" fontId="0" fillId="0" borderId="3" xfId="0" applyFont="1" applyBorder="1" applyAlignment="1">
      <alignment horizontal="left" vertical="center"/>
    </xf>
    <xf numFmtId="0" fontId="0" fillId="0" borderId="4" xfId="0" applyFont="1" applyBorder="1" applyAlignment="1">
      <alignment horizontal="left" vertical="center"/>
    </xf>
    <xf numFmtId="0" fontId="8" fillId="3" borderId="1" xfId="0" applyFont="1" applyFill="1" applyBorder="1" applyAlignment="1">
      <alignment horizontal="left"/>
    </xf>
    <xf numFmtId="0" fontId="2" fillId="0" borderId="0" xfId="0" applyFont="1" applyAlignment="1">
      <alignment horizontal="left"/>
    </xf>
    <xf numFmtId="0" fontId="0" fillId="2" borderId="1" xfId="0" applyFill="1" applyBorder="1" applyAlignment="1">
      <alignment horizont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9"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2" fillId="2" borderId="13" xfId="0" applyFont="1" applyFill="1" applyBorder="1" applyAlignment="1">
      <alignment horizontal="left"/>
    </xf>
    <xf numFmtId="0" fontId="0" fillId="0" borderId="6" xfId="0" applyBorder="1" applyAlignment="1">
      <alignment horizontal="left" vertical="top"/>
    </xf>
    <xf numFmtId="0" fontId="0" fillId="2" borderId="2" xfId="0" applyFill="1" applyBorder="1" applyAlignment="1">
      <alignment horizontal="center"/>
    </xf>
    <xf numFmtId="0" fontId="0" fillId="2" borderId="4" xfId="0" applyFill="1" applyBorder="1" applyAlignment="1">
      <alignment horizontal="center"/>
    </xf>
    <xf numFmtId="0" fontId="2" fillId="3" borderId="1"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2" fillId="2" borderId="0" xfId="0" applyFont="1" applyFill="1" applyAlignment="1">
      <alignment horizontal="center"/>
    </xf>
    <xf numFmtId="0" fontId="0" fillId="0" borderId="0" xfId="0"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9" fillId="3" borderId="1" xfId="0" applyFont="1" applyFill="1" applyBorder="1" applyAlignment="1">
      <alignment horizontal="left"/>
    </xf>
    <xf numFmtId="0" fontId="0" fillId="0" borderId="0" xfId="0" applyAlignment="1">
      <alignment horizontal="lef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0" xfId="0" applyAlignment="1">
      <alignment horizontal="left" vertical="top"/>
    </xf>
    <xf numFmtId="0" fontId="0" fillId="0" borderId="2" xfId="0" applyBorder="1" applyAlignment="1">
      <alignment horizontal="center"/>
    </xf>
    <xf numFmtId="0" fontId="0" fillId="0" borderId="4" xfId="0" applyBorder="1" applyAlignment="1">
      <alignment horizontal="center"/>
    </xf>
    <xf numFmtId="0" fontId="2" fillId="3" borderId="2" xfId="0" applyFont="1" applyFill="1" applyBorder="1" applyAlignment="1">
      <alignment horizontal="center"/>
    </xf>
    <xf numFmtId="0" fontId="2" fillId="3" borderId="4" xfId="0" applyFont="1" applyFill="1" applyBorder="1" applyAlignment="1">
      <alignment horizontal="center"/>
    </xf>
    <xf numFmtId="9" fontId="0" fillId="8" borderId="1" xfId="0" applyNumberFormat="1" applyFill="1" applyBorder="1" applyAlignment="1">
      <alignment horizontal="center"/>
    </xf>
    <xf numFmtId="9" fontId="0" fillId="8" borderId="2" xfId="0" applyNumberFormat="1" applyFill="1" applyBorder="1" applyAlignment="1">
      <alignment horizontal="center"/>
    </xf>
    <xf numFmtId="9" fontId="0" fillId="8" borderId="4" xfId="0" applyNumberFormat="1" applyFill="1" applyBorder="1" applyAlignment="1">
      <alignment horizontal="center"/>
    </xf>
    <xf numFmtId="0" fontId="0" fillId="2" borderId="3" xfId="0" applyFill="1" applyBorder="1" applyAlignment="1">
      <alignment horizontal="center" vertical="top"/>
    </xf>
    <xf numFmtId="0" fontId="0" fillId="2" borderId="4" xfId="0" applyFill="1" applyBorder="1" applyAlignment="1">
      <alignment horizontal="center"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center" vertical="top" wrapText="1"/>
    </xf>
    <xf numFmtId="0" fontId="0" fillId="0" borderId="17" xfId="0" applyBorder="1" applyAlignment="1">
      <alignment horizontal="center" vertical="top"/>
    </xf>
    <xf numFmtId="0" fontId="2" fillId="2" borderId="0" xfId="0" applyFont="1" applyFill="1" applyAlignment="1">
      <alignment horizontal="left"/>
    </xf>
    <xf numFmtId="0" fontId="2" fillId="0" borderId="1" xfId="0" applyFont="1" applyBorder="1" applyAlignment="1">
      <alignment horizontal="left"/>
    </xf>
    <xf numFmtId="0" fontId="0" fillId="0" borderId="3" xfId="0" applyBorder="1" applyAlignment="1">
      <alignment horizontal="center"/>
    </xf>
    <xf numFmtId="0" fontId="2" fillId="2" borderId="1" xfId="0" applyFont="1" applyFill="1" applyBorder="1" applyAlignment="1">
      <alignment horizontal="center" vertical="center"/>
    </xf>
    <xf numFmtId="0" fontId="0" fillId="0" borderId="0" xfId="0" applyFont="1" applyAlignment="1">
      <alignment horizontal="left" wrapText="1"/>
    </xf>
    <xf numFmtId="0" fontId="0" fillId="0" borderId="0" xfId="0" applyFont="1" applyAlignment="1">
      <alignment horizontal="left"/>
    </xf>
    <xf numFmtId="9" fontId="0" fillId="0" borderId="1" xfId="1" applyFont="1" applyBorder="1" applyAlignment="1">
      <alignment horizontal="center"/>
    </xf>
    <xf numFmtId="0" fontId="0" fillId="0" borderId="0" xfId="0" applyFill="1" applyBorder="1" applyAlignment="1">
      <alignment horizontal="left"/>
    </xf>
    <xf numFmtId="0" fontId="0" fillId="0" borderId="0" xfId="0" applyFont="1" applyAlignment="1">
      <alignment horizontal="left" vertical="top" wrapText="1"/>
    </xf>
    <xf numFmtId="0" fontId="0" fillId="0" borderId="0" xfId="0" applyFont="1" applyAlignment="1">
      <alignment horizontal="left" vertical="top"/>
    </xf>
    <xf numFmtId="0" fontId="2" fillId="2" borderId="1" xfId="0" applyFont="1" applyFill="1" applyBorder="1" applyAlignment="1">
      <alignment horizontal="left"/>
    </xf>
  </cellXfs>
  <cellStyles count="5">
    <cellStyle name="Millares" xfId="2" builtinId="3"/>
    <cellStyle name="Millares 2" xfId="3"/>
    <cellStyle name="Moneda" xfId="4"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howLegendKey val="0"/>
            <c:showVal val="1"/>
            <c:showCatName val="0"/>
            <c:showSerName val="0"/>
            <c:showPercent val="0"/>
            <c:showBubbleSize val="0"/>
            <c:showLeaderLines val="0"/>
          </c:dLbls>
          <c:cat>
            <c:numRef>
              <c:f>Hoja2!$A$1:$A$14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Hoja2!$B$1:$B$14</c:f>
              <c:numCache>
                <c:formatCode>_(* #,##0.0_);_(* \(#,##0.0\);_(* "-"??_);_(@_)</c:formatCode>
                <c:ptCount val="14"/>
                <c:pt idx="0">
                  <c:v>5.3330220674539248</c:v>
                </c:pt>
                <c:pt idx="1">
                  <c:v>4.7065559338311829</c:v>
                </c:pt>
                <c:pt idx="2">
                  <c:v>6.6975152577052768</c:v>
                </c:pt>
                <c:pt idx="3">
                  <c:v>6.9006276554122223</c:v>
                </c:pt>
                <c:pt idx="4">
                  <c:v>3.5468048857810714</c:v>
                </c:pt>
                <c:pt idx="5">
                  <c:v>1.6515492452905391</c:v>
                </c:pt>
                <c:pt idx="6">
                  <c:v>3.9718007047375039</c:v>
                </c:pt>
                <c:pt idx="7">
                  <c:v>6.6453288867849523</c:v>
                </c:pt>
                <c:pt idx="8">
                  <c:v>3.961882888155202</c:v>
                </c:pt>
                <c:pt idx="9">
                  <c:v>3.9598364993732389</c:v>
                </c:pt>
                <c:pt idx="10">
                  <c:v>3.7313743926095526</c:v>
                </c:pt>
                <c:pt idx="11">
                  <c:v>3.3243854949062666</c:v>
                </c:pt>
                <c:pt idx="12">
                  <c:v>3.4261264533982398</c:v>
                </c:pt>
                <c:pt idx="13">
                  <c:v>3.9162418840858635</c:v>
                </c:pt>
              </c:numCache>
            </c:numRef>
          </c:val>
        </c:ser>
        <c:dLbls>
          <c:showLegendKey val="0"/>
          <c:showVal val="0"/>
          <c:showCatName val="0"/>
          <c:showSerName val="0"/>
          <c:showPercent val="0"/>
          <c:showBubbleSize val="0"/>
        </c:dLbls>
        <c:gapWidth val="150"/>
        <c:axId val="154267008"/>
        <c:axId val="155072000"/>
      </c:barChart>
      <c:catAx>
        <c:axId val="154267008"/>
        <c:scaling>
          <c:orientation val="minMax"/>
        </c:scaling>
        <c:delete val="0"/>
        <c:axPos val="b"/>
        <c:title>
          <c:tx>
            <c:rich>
              <a:bodyPr/>
              <a:lstStyle/>
              <a:p>
                <a:pPr>
                  <a:defRPr/>
                </a:pPr>
                <a:r>
                  <a:rPr lang="es-CO"/>
                  <a:t>AÑOS</a:t>
                </a:r>
              </a:p>
            </c:rich>
          </c:tx>
          <c:overlay val="0"/>
        </c:title>
        <c:numFmt formatCode="General" sourceLinked="1"/>
        <c:majorTickMark val="out"/>
        <c:minorTickMark val="none"/>
        <c:tickLblPos val="nextTo"/>
        <c:crossAx val="155072000"/>
        <c:crosses val="autoZero"/>
        <c:auto val="1"/>
        <c:lblAlgn val="ctr"/>
        <c:lblOffset val="100"/>
        <c:noMultiLvlLbl val="0"/>
      </c:catAx>
      <c:valAx>
        <c:axId val="155072000"/>
        <c:scaling>
          <c:orientation val="minMax"/>
        </c:scaling>
        <c:delete val="0"/>
        <c:axPos val="l"/>
        <c:majorGridlines/>
        <c:title>
          <c:tx>
            <c:rich>
              <a:bodyPr rot="-5400000" vert="horz"/>
              <a:lstStyle/>
              <a:p>
                <a:pPr>
                  <a:defRPr/>
                </a:pPr>
                <a:r>
                  <a:rPr lang="es-CO"/>
                  <a:t>PIB</a:t>
                </a:r>
              </a:p>
            </c:rich>
          </c:tx>
          <c:overlay val="0"/>
        </c:title>
        <c:numFmt formatCode="_(* #,##0.0_);_(* \(#,##0.0\);_(* &quot;-&quot;??_);_(@_)" sourceLinked="1"/>
        <c:majorTickMark val="out"/>
        <c:minorTickMark val="none"/>
        <c:tickLblPos val="nextTo"/>
        <c:crossAx val="1542670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314325</xdr:colOff>
      <xdr:row>5</xdr:row>
      <xdr:rowOff>90487</xdr:rowOff>
    </xdr:from>
    <xdr:to>
      <xdr:col>11</xdr:col>
      <xdr:colOff>314325</xdr:colOff>
      <xdr:row>19</xdr:row>
      <xdr:rowOff>166687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9"/>
  <sheetViews>
    <sheetView topLeftCell="A7" zoomScale="110" zoomScaleNormal="110" workbookViewId="0">
      <selection activeCell="G6" sqref="G6"/>
    </sheetView>
  </sheetViews>
  <sheetFormatPr baseColWidth="10" defaultRowHeight="15" x14ac:dyDescent="0.25"/>
  <cols>
    <col min="1" max="1" width="21.42578125" customWidth="1"/>
    <col min="2" max="2" width="14.28515625" customWidth="1"/>
    <col min="12" max="12" width="12.5703125" customWidth="1"/>
  </cols>
  <sheetData>
    <row r="1" spans="1:12" ht="15.75" x14ac:dyDescent="0.25">
      <c r="A1" s="3"/>
      <c r="B1" s="117"/>
      <c r="C1" s="117"/>
      <c r="D1" s="117"/>
      <c r="E1" s="117"/>
      <c r="F1" s="117"/>
      <c r="G1" s="117"/>
      <c r="H1" s="117"/>
      <c r="I1" s="117"/>
      <c r="J1" s="117"/>
      <c r="K1" s="1"/>
      <c r="L1" s="1"/>
    </row>
    <row r="2" spans="1:12" x14ac:dyDescent="0.25">
      <c r="A2" s="3" t="s">
        <v>0</v>
      </c>
      <c r="B2" s="123" t="s">
        <v>195</v>
      </c>
      <c r="C2" s="124"/>
      <c r="D2" s="124"/>
      <c r="E2" s="124"/>
      <c r="F2" s="124"/>
      <c r="G2" s="124"/>
      <c r="H2" s="124"/>
      <c r="I2" s="124"/>
      <c r="J2" s="124"/>
      <c r="K2" s="124"/>
      <c r="L2" s="125"/>
    </row>
    <row r="3" spans="1:12" x14ac:dyDescent="0.25">
      <c r="A3" s="3" t="s">
        <v>1</v>
      </c>
      <c r="B3" s="116" t="s">
        <v>2</v>
      </c>
      <c r="C3" s="116"/>
      <c r="D3" s="116"/>
      <c r="E3" s="116"/>
      <c r="F3" s="116"/>
      <c r="G3" s="116"/>
      <c r="H3" s="116"/>
      <c r="I3" s="116"/>
      <c r="J3" s="116"/>
      <c r="K3" s="1"/>
      <c r="L3" s="1"/>
    </row>
    <row r="4" spans="1:12" ht="23.25" x14ac:dyDescent="0.35">
      <c r="A4" s="3" t="s">
        <v>51</v>
      </c>
      <c r="B4" s="120" t="s">
        <v>331</v>
      </c>
      <c r="C4" s="121"/>
      <c r="D4" s="121"/>
      <c r="E4" s="121"/>
      <c r="F4" s="121"/>
      <c r="G4" s="121"/>
      <c r="H4" s="121"/>
      <c r="I4" s="121"/>
      <c r="J4" s="121"/>
      <c r="K4" s="121"/>
      <c r="L4" s="122"/>
    </row>
    <row r="5" spans="1:12" ht="54" customHeight="1" x14ac:dyDescent="0.25">
      <c r="A5" s="3" t="s">
        <v>3</v>
      </c>
      <c r="B5" s="118" t="s">
        <v>196</v>
      </c>
      <c r="C5" s="119"/>
      <c r="D5" s="119"/>
      <c r="E5" s="119"/>
      <c r="F5" s="119"/>
      <c r="G5" s="119"/>
      <c r="H5" s="119"/>
      <c r="I5" s="119"/>
      <c r="J5" s="119"/>
      <c r="K5" s="119"/>
      <c r="L5" s="119"/>
    </row>
    <row r="7" spans="1:12" x14ac:dyDescent="0.25">
      <c r="A7" s="4" t="s">
        <v>4</v>
      </c>
    </row>
    <row r="9" spans="1:12" ht="63" customHeight="1" x14ac:dyDescent="0.25">
      <c r="A9" s="114" t="s">
        <v>305</v>
      </c>
      <c r="B9" s="115"/>
      <c r="C9" s="115"/>
      <c r="D9" s="115"/>
      <c r="E9" s="115"/>
      <c r="F9" s="115"/>
      <c r="G9" s="115"/>
      <c r="H9" s="115"/>
      <c r="I9" s="115"/>
      <c r="J9" s="115"/>
      <c r="K9" s="115"/>
      <c r="L9" s="115"/>
    </row>
    <row r="11" spans="1:12" x14ac:dyDescent="0.25">
      <c r="A11" s="5" t="s">
        <v>5</v>
      </c>
    </row>
    <row r="13" spans="1:12" x14ac:dyDescent="0.25">
      <c r="A13" s="113" t="s">
        <v>6</v>
      </c>
      <c r="B13" s="113"/>
      <c r="C13" s="113"/>
      <c r="D13" s="113"/>
      <c r="E13" s="113"/>
      <c r="H13" s="96">
        <v>141674.41899999999</v>
      </c>
      <c r="I13" s="55">
        <v>0.6</v>
      </c>
      <c r="J13" s="97">
        <f>$H$13*I13</f>
        <v>85004.651399999988</v>
      </c>
    </row>
    <row r="14" spans="1:12" x14ac:dyDescent="0.25">
      <c r="I14" s="55">
        <v>0.2</v>
      </c>
      <c r="J14" s="97">
        <f t="shared" ref="J14:J16" si="0">$H$13*I14</f>
        <v>28334.8838</v>
      </c>
    </row>
    <row r="15" spans="1:12" x14ac:dyDescent="0.25">
      <c r="I15" s="55">
        <v>0.1</v>
      </c>
      <c r="J15" s="97">
        <f t="shared" si="0"/>
        <v>14167.4419</v>
      </c>
    </row>
    <row r="16" spans="1:12" x14ac:dyDescent="0.25">
      <c r="I16" s="55">
        <v>0.1</v>
      </c>
      <c r="J16" s="97">
        <f t="shared" si="0"/>
        <v>14167.4419</v>
      </c>
    </row>
    <row r="17" spans="1:12" ht="172.5" customHeight="1" x14ac:dyDescent="0.25">
      <c r="A17" s="114" t="s">
        <v>330</v>
      </c>
      <c r="B17" s="114"/>
      <c r="C17" s="114"/>
      <c r="D17" s="114"/>
      <c r="E17" s="114"/>
      <c r="F17" s="114"/>
      <c r="G17" s="114"/>
      <c r="H17" s="114"/>
      <c r="I17" s="114"/>
      <c r="J17" s="114"/>
      <c r="K17" s="114"/>
      <c r="L17" s="114"/>
    </row>
    <row r="19" spans="1:12" ht="68.25" customHeight="1" x14ac:dyDescent="0.25">
      <c r="A19" s="114" t="s">
        <v>306</v>
      </c>
      <c r="B19" s="115"/>
      <c r="C19" s="115"/>
      <c r="D19" s="115"/>
      <c r="E19" s="115"/>
      <c r="F19" s="115"/>
      <c r="G19" s="115"/>
      <c r="H19" s="115"/>
      <c r="I19" s="115"/>
      <c r="J19" s="115"/>
      <c r="K19" s="115"/>
      <c r="L19" s="115"/>
    </row>
  </sheetData>
  <mergeCells count="9">
    <mergeCell ref="A13:E13"/>
    <mergeCell ref="A17:L17"/>
    <mergeCell ref="A19:L19"/>
    <mergeCell ref="B3:J3"/>
    <mergeCell ref="B1:J1"/>
    <mergeCell ref="B5:L5"/>
    <mergeCell ref="B4:L4"/>
    <mergeCell ref="B2:L2"/>
    <mergeCell ref="A9:L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sqref="A1:F1"/>
    </sheetView>
  </sheetViews>
  <sheetFormatPr baseColWidth="10" defaultRowHeight="15" x14ac:dyDescent="0.25"/>
  <sheetData>
    <row r="1" spans="1:15" x14ac:dyDescent="0.25">
      <c r="A1" s="181" t="s">
        <v>271</v>
      </c>
      <c r="B1" s="181"/>
      <c r="C1" s="181"/>
      <c r="D1" s="181"/>
      <c r="E1" s="181"/>
      <c r="F1" s="181"/>
    </row>
    <row r="3" spans="1:15" x14ac:dyDescent="0.25">
      <c r="A3" t="s">
        <v>272</v>
      </c>
    </row>
    <row r="4" spans="1:15" x14ac:dyDescent="0.25">
      <c r="A4" t="s">
        <v>273</v>
      </c>
    </row>
    <row r="5" spans="1:15" x14ac:dyDescent="0.25">
      <c r="A5" t="s">
        <v>274</v>
      </c>
    </row>
    <row r="6" spans="1:15" x14ac:dyDescent="0.25">
      <c r="A6" t="s">
        <v>275</v>
      </c>
    </row>
    <row r="7" spans="1:15" x14ac:dyDescent="0.25">
      <c r="A7" t="s">
        <v>276</v>
      </c>
    </row>
    <row r="8" spans="1:15" x14ac:dyDescent="0.25">
      <c r="A8" t="s">
        <v>277</v>
      </c>
    </row>
    <row r="9" spans="1:15" x14ac:dyDescent="0.25">
      <c r="A9" t="s">
        <v>278</v>
      </c>
    </row>
    <row r="10" spans="1:15" x14ac:dyDescent="0.25">
      <c r="A10" t="s">
        <v>279</v>
      </c>
    </row>
    <row r="12" spans="1:15" x14ac:dyDescent="0.25">
      <c r="A12" s="181" t="s">
        <v>129</v>
      </c>
      <c r="B12" s="181"/>
      <c r="C12" s="181"/>
    </row>
    <row r="14" spans="1:15" ht="32.25" customHeight="1" x14ac:dyDescent="0.25">
      <c r="A14" s="159" t="s">
        <v>280</v>
      </c>
      <c r="B14" s="113"/>
      <c r="C14" s="113"/>
      <c r="D14" s="113"/>
      <c r="E14" s="113"/>
      <c r="F14" s="113"/>
      <c r="G14" s="113"/>
      <c r="H14" s="113"/>
      <c r="I14" s="113"/>
      <c r="J14" s="113"/>
      <c r="K14" s="113"/>
      <c r="L14" s="113"/>
      <c r="M14" s="113"/>
      <c r="N14" s="113"/>
      <c r="O14" s="113"/>
    </row>
  </sheetData>
  <mergeCells count="3">
    <mergeCell ref="A1:F1"/>
    <mergeCell ref="A12:C12"/>
    <mergeCell ref="A14:O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A4" workbookViewId="0">
      <selection activeCell="B29" sqref="B29"/>
    </sheetView>
  </sheetViews>
  <sheetFormatPr baseColWidth="10" defaultRowHeight="15" x14ac:dyDescent="0.25"/>
  <sheetData>
    <row r="1" spans="1:11" ht="30" x14ac:dyDescent="0.25">
      <c r="A1" s="48" t="s">
        <v>302</v>
      </c>
      <c r="B1" s="49" t="s">
        <v>303</v>
      </c>
    </row>
    <row r="2" spans="1:11" x14ac:dyDescent="0.25">
      <c r="A2" s="1">
        <v>2004</v>
      </c>
      <c r="B2" s="26">
        <v>7.8299999999999995E-2</v>
      </c>
      <c r="E2" t="s">
        <v>301</v>
      </c>
      <c r="J2" s="1">
        <v>2004</v>
      </c>
      <c r="K2" s="26">
        <v>7.8299999999999995E-2</v>
      </c>
    </row>
    <row r="3" spans="1:11" x14ac:dyDescent="0.25">
      <c r="A3" s="1">
        <v>2005</v>
      </c>
      <c r="B3" s="26">
        <v>6.5600000000000006E-2</v>
      </c>
      <c r="J3" s="1">
        <v>2005</v>
      </c>
      <c r="K3" s="26">
        <v>6.5600000000000006E-2</v>
      </c>
    </row>
    <row r="4" spans="1:11" x14ac:dyDescent="0.25">
      <c r="A4" s="1">
        <v>2006</v>
      </c>
      <c r="B4" s="26">
        <v>6.9500000000000006E-2</v>
      </c>
      <c r="J4" s="1">
        <v>2006</v>
      </c>
      <c r="K4" s="26">
        <v>6.9500000000000006E-2</v>
      </c>
    </row>
    <row r="5" spans="1:11" x14ac:dyDescent="0.25">
      <c r="A5" s="1">
        <v>2007</v>
      </c>
      <c r="B5" s="26">
        <v>6.3E-2</v>
      </c>
      <c r="J5" s="1">
        <v>2007</v>
      </c>
      <c r="K5" s="26">
        <v>6.3E-2</v>
      </c>
    </row>
    <row r="6" spans="1:11" x14ac:dyDescent="0.25">
      <c r="A6" s="1">
        <v>2008</v>
      </c>
      <c r="B6" s="26">
        <v>6.4100000000000004E-2</v>
      </c>
      <c r="J6" s="1">
        <v>2008</v>
      </c>
      <c r="K6" s="26">
        <v>6.4100000000000004E-2</v>
      </c>
    </row>
    <row r="7" spans="1:11" x14ac:dyDescent="0.25">
      <c r="A7" s="1">
        <v>2009</v>
      </c>
      <c r="B7" s="26">
        <v>7.6700000000000004E-2</v>
      </c>
      <c r="J7" s="1">
        <v>2009</v>
      </c>
      <c r="K7" s="26">
        <v>7.6700000000000004E-2</v>
      </c>
    </row>
    <row r="8" spans="1:11" x14ac:dyDescent="0.25">
      <c r="A8" s="1">
        <v>2010</v>
      </c>
      <c r="B8" s="26">
        <v>3.6400000000000002E-2</v>
      </c>
      <c r="J8" s="1">
        <v>2010</v>
      </c>
      <c r="K8" s="26">
        <v>3.6400000000000002E-2</v>
      </c>
    </row>
    <row r="9" spans="1:11" x14ac:dyDescent="0.25">
      <c r="A9" s="1">
        <v>2011</v>
      </c>
      <c r="B9" s="26">
        <v>0.04</v>
      </c>
      <c r="J9" s="1">
        <v>2011</v>
      </c>
      <c r="K9" s="26">
        <v>0.04</v>
      </c>
    </row>
    <row r="10" spans="1:11" x14ac:dyDescent="0.25">
      <c r="A10" s="1">
        <v>2012</v>
      </c>
      <c r="B10" s="26">
        <v>5.7999999999999996E-2</v>
      </c>
      <c r="J10" s="1">
        <v>2012</v>
      </c>
      <c r="K10" s="26">
        <v>5.7999999999999996E-2</v>
      </c>
    </row>
    <row r="11" spans="1:11" x14ac:dyDescent="0.25">
      <c r="A11" s="1">
        <v>2013</v>
      </c>
      <c r="B11" s="26">
        <v>4.02E-2</v>
      </c>
      <c r="J11" s="77">
        <v>2013</v>
      </c>
      <c r="K11" s="78">
        <f>FORECAST(J11,K2:K10,J2:J10)</f>
        <v>4.3747222222222604E-2</v>
      </c>
    </row>
    <row r="12" spans="1:11" x14ac:dyDescent="0.25">
      <c r="A12" s="1">
        <v>2014</v>
      </c>
      <c r="B12" s="50">
        <f>FORECAST(A12,B2:B11,A2:A11)</f>
        <v>3.8819999999999411E-2</v>
      </c>
      <c r="J12" s="1">
        <v>2014</v>
      </c>
      <c r="K12" s="78">
        <f t="shared" ref="K12:K15" si="0">FORECAST(J12,K3:K11,J3:J11)</f>
        <v>4.1148765432099665E-2</v>
      </c>
    </row>
    <row r="13" spans="1:11" x14ac:dyDescent="0.25">
      <c r="A13" s="1">
        <v>2015</v>
      </c>
      <c r="B13" s="50">
        <f t="shared" ref="B13:B16" si="1">FORECAST(A13,B3:B12,A3:A12)</f>
        <v>3.5774666666666732E-2</v>
      </c>
      <c r="J13" s="1">
        <v>2015</v>
      </c>
      <c r="K13" s="78">
        <f t="shared" si="0"/>
        <v>3.6394281550069962E-2</v>
      </c>
    </row>
    <row r="14" spans="1:11" x14ac:dyDescent="0.25">
      <c r="A14" s="1">
        <v>2016</v>
      </c>
      <c r="B14" s="50">
        <f t="shared" si="1"/>
        <v>3.075653333333328E-2</v>
      </c>
      <c r="J14" s="1">
        <v>2016</v>
      </c>
      <c r="K14" s="78">
        <f t="shared" si="0"/>
        <v>3.2755963267796062E-2</v>
      </c>
    </row>
    <row r="15" spans="1:11" x14ac:dyDescent="0.25">
      <c r="A15" s="1">
        <v>2017</v>
      </c>
      <c r="B15" s="50">
        <f t="shared" si="1"/>
        <v>2.6759502222222231E-2</v>
      </c>
      <c r="J15" s="1">
        <v>2017</v>
      </c>
      <c r="K15" s="78">
        <f t="shared" si="0"/>
        <v>2.8273313397560784E-2</v>
      </c>
    </row>
    <row r="16" spans="1:11" x14ac:dyDescent="0.25">
      <c r="A16" s="1">
        <v>2018</v>
      </c>
      <c r="B16" s="50">
        <f t="shared" si="1"/>
        <v>2.2013223111111202E-2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E5" sqref="E5"/>
    </sheetView>
  </sheetViews>
  <sheetFormatPr baseColWidth="10" defaultRowHeight="15" x14ac:dyDescent="0.25"/>
  <sheetData>
    <row r="1" spans="1:2" x14ac:dyDescent="0.25">
      <c r="A1">
        <v>2004</v>
      </c>
      <c r="B1" s="79">
        <v>5.3330220674539248</v>
      </c>
    </row>
    <row r="2" spans="1:2" x14ac:dyDescent="0.25">
      <c r="A2">
        <v>2005</v>
      </c>
      <c r="B2" s="79">
        <v>4.7065559338311829</v>
      </c>
    </row>
    <row r="3" spans="1:2" x14ac:dyDescent="0.25">
      <c r="A3">
        <v>2006</v>
      </c>
      <c r="B3" s="79">
        <v>6.6975152577052768</v>
      </c>
    </row>
    <row r="4" spans="1:2" x14ac:dyDescent="0.25">
      <c r="A4">
        <v>2007</v>
      </c>
      <c r="B4" s="79">
        <v>6.9006276554122223</v>
      </c>
    </row>
    <row r="5" spans="1:2" x14ac:dyDescent="0.25">
      <c r="A5">
        <v>2008</v>
      </c>
      <c r="B5" s="79">
        <v>3.5468048857810714</v>
      </c>
    </row>
    <row r="6" spans="1:2" x14ac:dyDescent="0.25">
      <c r="A6">
        <v>2009</v>
      </c>
      <c r="B6" s="79">
        <v>1.6515492452905391</v>
      </c>
    </row>
    <row r="7" spans="1:2" x14ac:dyDescent="0.25">
      <c r="A7">
        <v>2010</v>
      </c>
      <c r="B7" s="79">
        <v>3.9718007047375039</v>
      </c>
    </row>
    <row r="8" spans="1:2" x14ac:dyDescent="0.25">
      <c r="A8">
        <v>2011</v>
      </c>
      <c r="B8" s="79">
        <v>6.6453288867849523</v>
      </c>
    </row>
    <row r="9" spans="1:2" x14ac:dyDescent="0.25">
      <c r="A9">
        <v>2012</v>
      </c>
      <c r="B9" s="79">
        <v>3.961882888155202</v>
      </c>
    </row>
    <row r="10" spans="1:2" x14ac:dyDescent="0.25">
      <c r="A10">
        <v>2013</v>
      </c>
      <c r="B10" s="79">
        <f>FORECAST(A10,B1:B9,A1:A9)</f>
        <v>3.9598364993732389</v>
      </c>
    </row>
    <row r="11" spans="1:2" x14ac:dyDescent="0.25">
      <c r="A11">
        <v>2014</v>
      </c>
      <c r="B11" s="79">
        <f t="shared" ref="B11:B14" si="0">FORECAST(A11,B2:B10,A2:A10)</f>
        <v>3.7313743926095526</v>
      </c>
    </row>
    <row r="12" spans="1:2" x14ac:dyDescent="0.25">
      <c r="A12">
        <v>2015</v>
      </c>
      <c r="B12" s="79">
        <f t="shared" si="0"/>
        <v>3.3243854949062666</v>
      </c>
    </row>
    <row r="13" spans="1:2" x14ac:dyDescent="0.25">
      <c r="A13">
        <v>2016</v>
      </c>
      <c r="B13" s="79">
        <f t="shared" si="0"/>
        <v>3.4261264533982398</v>
      </c>
    </row>
    <row r="14" spans="1:2" x14ac:dyDescent="0.25">
      <c r="A14">
        <v>2017</v>
      </c>
      <c r="B14" s="79">
        <f t="shared" si="0"/>
        <v>3.9162418840858635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2"/>
  <sheetViews>
    <sheetView topLeftCell="A25" zoomScale="118" zoomScaleNormal="118" workbookViewId="0">
      <selection activeCell="E11" sqref="E11"/>
    </sheetView>
  </sheetViews>
  <sheetFormatPr baseColWidth="10" defaultRowHeight="15" x14ac:dyDescent="0.25"/>
  <cols>
    <col min="1" max="1" width="14.5703125" customWidth="1"/>
    <col min="2" max="2" width="14" customWidth="1"/>
    <col min="3" max="3" width="13.28515625" customWidth="1"/>
  </cols>
  <sheetData>
    <row r="1" spans="1:7" x14ac:dyDescent="0.25">
      <c r="A1" s="126" t="s">
        <v>7</v>
      </c>
      <c r="B1" s="126"/>
      <c r="C1" s="126"/>
      <c r="D1" s="126"/>
      <c r="E1" s="126"/>
      <c r="F1" s="126"/>
    </row>
    <row r="3" spans="1:7" x14ac:dyDescent="0.25">
      <c r="A3" s="8" t="s">
        <v>16</v>
      </c>
      <c r="B3" s="92">
        <v>80000</v>
      </c>
      <c r="C3" s="93" t="s">
        <v>9</v>
      </c>
    </row>
    <row r="4" spans="1:7" x14ac:dyDescent="0.25">
      <c r="A4" s="8" t="s">
        <v>17</v>
      </c>
      <c r="B4" s="92">
        <v>120000</v>
      </c>
      <c r="C4" s="93" t="s">
        <v>9</v>
      </c>
    </row>
    <row r="5" spans="1:7" x14ac:dyDescent="0.25">
      <c r="A5" s="8" t="s">
        <v>18</v>
      </c>
      <c r="B5" s="92">
        <v>120000</v>
      </c>
      <c r="C5" s="93" t="s">
        <v>9</v>
      </c>
    </row>
    <row r="8" spans="1:7" ht="15" customHeight="1" x14ac:dyDescent="0.25">
      <c r="A8" s="129" t="s">
        <v>8</v>
      </c>
      <c r="B8" s="127" t="s">
        <v>9</v>
      </c>
      <c r="C8" s="127"/>
      <c r="D8" s="127"/>
      <c r="E8" s="127"/>
      <c r="F8" s="127"/>
      <c r="G8" s="7"/>
    </row>
    <row r="9" spans="1:7" x14ac:dyDescent="0.25">
      <c r="A9" s="130"/>
      <c r="B9" s="127" t="s">
        <v>10</v>
      </c>
      <c r="C9" s="127"/>
      <c r="D9" s="127" t="s">
        <v>13</v>
      </c>
      <c r="E9" s="127"/>
      <c r="F9" s="127" t="s">
        <v>15</v>
      </c>
      <c r="G9" s="127"/>
    </row>
    <row r="10" spans="1:7" x14ac:dyDescent="0.25">
      <c r="A10" s="131"/>
      <c r="B10" s="10" t="s">
        <v>11</v>
      </c>
      <c r="C10" s="10" t="s">
        <v>12</v>
      </c>
      <c r="D10" s="10" t="s">
        <v>14</v>
      </c>
      <c r="E10" s="10" t="s">
        <v>12</v>
      </c>
      <c r="F10" s="10" t="s">
        <v>14</v>
      </c>
      <c r="G10" s="10" t="s">
        <v>12</v>
      </c>
    </row>
    <row r="11" spans="1:7" x14ac:dyDescent="0.25">
      <c r="A11" s="2">
        <v>1</v>
      </c>
      <c r="B11" s="91">
        <v>30000</v>
      </c>
      <c r="C11" s="9">
        <f>B11/$B$3</f>
        <v>0.375</v>
      </c>
      <c r="D11" s="91">
        <v>32000</v>
      </c>
      <c r="E11" s="9">
        <f>D11/$B$4</f>
        <v>0.26666666666666666</v>
      </c>
      <c r="F11" s="91">
        <v>30000</v>
      </c>
      <c r="G11" s="9">
        <f>F11/$B$5</f>
        <v>0.25</v>
      </c>
    </row>
    <row r="12" spans="1:7" x14ac:dyDescent="0.25">
      <c r="A12" s="2">
        <v>2</v>
      </c>
      <c r="B12" s="91">
        <v>32000</v>
      </c>
      <c r="C12" s="94">
        <f>B12/$B$3</f>
        <v>0.4</v>
      </c>
      <c r="D12" s="91">
        <v>42000</v>
      </c>
      <c r="E12" s="9">
        <f t="shared" ref="E12:E20" si="0">D12/$B$4</f>
        <v>0.35</v>
      </c>
      <c r="F12" s="91">
        <v>66000</v>
      </c>
      <c r="G12" s="9">
        <f t="shared" ref="G12:G20" si="1">F12/$B$5</f>
        <v>0.55000000000000004</v>
      </c>
    </row>
    <row r="13" spans="1:7" x14ac:dyDescent="0.25">
      <c r="A13" s="2">
        <v>3</v>
      </c>
      <c r="B13" s="91">
        <v>36000</v>
      </c>
      <c r="C13" s="9">
        <f t="shared" ref="C13:C20" si="2">B13/$B$3</f>
        <v>0.45</v>
      </c>
      <c r="D13" s="91">
        <v>48000</v>
      </c>
      <c r="E13" s="9">
        <f t="shared" si="0"/>
        <v>0.4</v>
      </c>
      <c r="F13" s="91">
        <v>78000</v>
      </c>
      <c r="G13" s="9">
        <f t="shared" si="1"/>
        <v>0.65</v>
      </c>
    </row>
    <row r="14" spans="1:7" x14ac:dyDescent="0.25">
      <c r="A14" s="2">
        <v>4</v>
      </c>
      <c r="B14" s="91">
        <v>40000</v>
      </c>
      <c r="C14" s="9">
        <f t="shared" si="2"/>
        <v>0.5</v>
      </c>
      <c r="D14" s="91">
        <v>54000</v>
      </c>
      <c r="E14" s="9">
        <f t="shared" si="0"/>
        <v>0.45</v>
      </c>
      <c r="F14" s="91">
        <v>90000</v>
      </c>
      <c r="G14" s="9">
        <f t="shared" si="1"/>
        <v>0.75</v>
      </c>
    </row>
    <row r="15" spans="1:7" x14ac:dyDescent="0.25">
      <c r="A15" s="2">
        <v>5</v>
      </c>
      <c r="B15" s="91">
        <v>44000</v>
      </c>
      <c r="C15" s="9">
        <f t="shared" si="2"/>
        <v>0.55000000000000004</v>
      </c>
      <c r="D15" s="91">
        <v>60000</v>
      </c>
      <c r="E15" s="9">
        <f t="shared" si="0"/>
        <v>0.5</v>
      </c>
      <c r="F15" s="91">
        <v>102000</v>
      </c>
      <c r="G15" s="9">
        <f t="shared" si="1"/>
        <v>0.85</v>
      </c>
    </row>
    <row r="16" spans="1:7" x14ac:dyDescent="0.25">
      <c r="A16" s="2">
        <v>6</v>
      </c>
      <c r="B16" s="91">
        <v>48000</v>
      </c>
      <c r="C16" s="9">
        <f t="shared" si="2"/>
        <v>0.6</v>
      </c>
      <c r="D16" s="91">
        <v>72000</v>
      </c>
      <c r="E16" s="9">
        <f t="shared" si="0"/>
        <v>0.6</v>
      </c>
      <c r="F16" s="91">
        <v>102000</v>
      </c>
      <c r="G16" s="9">
        <f t="shared" si="1"/>
        <v>0.85</v>
      </c>
    </row>
    <row r="17" spans="1:15" x14ac:dyDescent="0.25">
      <c r="A17" s="2">
        <v>7</v>
      </c>
      <c r="B17" s="91">
        <v>52000</v>
      </c>
      <c r="C17" s="9">
        <f t="shared" si="2"/>
        <v>0.65</v>
      </c>
      <c r="D17" s="91">
        <v>84000</v>
      </c>
      <c r="E17" s="9">
        <f t="shared" si="0"/>
        <v>0.7</v>
      </c>
      <c r="F17" s="91">
        <v>102000</v>
      </c>
      <c r="G17" s="9">
        <f t="shared" si="1"/>
        <v>0.85</v>
      </c>
    </row>
    <row r="18" spans="1:15" x14ac:dyDescent="0.25">
      <c r="A18" s="2">
        <v>8</v>
      </c>
      <c r="B18" s="91">
        <v>56000</v>
      </c>
      <c r="C18" s="9">
        <f t="shared" si="2"/>
        <v>0.7</v>
      </c>
      <c r="D18" s="91">
        <v>90000</v>
      </c>
      <c r="E18" s="9">
        <f t="shared" si="0"/>
        <v>0.75</v>
      </c>
      <c r="F18" s="91">
        <v>102000</v>
      </c>
      <c r="G18" s="9">
        <f t="shared" si="1"/>
        <v>0.85</v>
      </c>
    </row>
    <row r="19" spans="1:15" x14ac:dyDescent="0.25">
      <c r="A19" s="2">
        <v>9</v>
      </c>
      <c r="B19" s="91">
        <v>60000</v>
      </c>
      <c r="C19" s="9">
        <f t="shared" si="2"/>
        <v>0.75</v>
      </c>
      <c r="D19" s="91">
        <v>96000</v>
      </c>
      <c r="E19" s="9">
        <f t="shared" si="0"/>
        <v>0.8</v>
      </c>
      <c r="F19" s="91">
        <v>102000</v>
      </c>
      <c r="G19" s="9">
        <f t="shared" si="1"/>
        <v>0.85</v>
      </c>
    </row>
    <row r="20" spans="1:15" x14ac:dyDescent="0.25">
      <c r="A20" s="2">
        <v>10</v>
      </c>
      <c r="B20" s="91">
        <v>64000</v>
      </c>
      <c r="C20" s="9">
        <f t="shared" si="2"/>
        <v>0.8</v>
      </c>
      <c r="D20" s="91">
        <v>96000</v>
      </c>
      <c r="E20" s="9">
        <f t="shared" si="0"/>
        <v>0.8</v>
      </c>
      <c r="F20" s="91">
        <v>108000</v>
      </c>
      <c r="G20" s="9">
        <f t="shared" si="1"/>
        <v>0.9</v>
      </c>
    </row>
    <row r="21" spans="1:15" x14ac:dyDescent="0.25">
      <c r="A21" s="128" t="s">
        <v>19</v>
      </c>
      <c r="B21" s="128"/>
      <c r="C21" s="128"/>
      <c r="D21" s="128"/>
      <c r="E21" s="128"/>
      <c r="F21" s="128"/>
    </row>
    <row r="22" spans="1:15" x14ac:dyDescent="0.25">
      <c r="A22" t="s">
        <v>307</v>
      </c>
    </row>
    <row r="24" spans="1:15" s="63" customFormat="1" ht="111" customHeight="1" x14ac:dyDescent="0.25">
      <c r="A24" s="114" t="s">
        <v>310</v>
      </c>
      <c r="B24" s="114"/>
      <c r="C24" s="114"/>
      <c r="D24" s="114"/>
      <c r="E24" s="114"/>
      <c r="F24" s="114"/>
      <c r="G24" s="114"/>
      <c r="H24" s="62"/>
      <c r="I24" s="62"/>
      <c r="J24" s="62"/>
      <c r="K24" s="62"/>
      <c r="L24" s="62"/>
      <c r="M24" s="62"/>
      <c r="N24" s="62"/>
      <c r="O24" s="62"/>
    </row>
    <row r="25" spans="1:15" x14ac:dyDescent="0.25">
      <c r="B25" s="51" t="s">
        <v>311</v>
      </c>
    </row>
    <row r="26" spans="1:15" x14ac:dyDescent="0.25">
      <c r="A26" t="s">
        <v>20</v>
      </c>
      <c r="B26" s="11">
        <v>3000</v>
      </c>
      <c r="D26" s="52"/>
    </row>
    <row r="27" spans="1:15" x14ac:dyDescent="0.25">
      <c r="A27" t="s">
        <v>21</v>
      </c>
      <c r="B27" s="11">
        <v>6000</v>
      </c>
    </row>
    <row r="28" spans="1:15" x14ac:dyDescent="0.25">
      <c r="A28" t="s">
        <v>22</v>
      </c>
      <c r="B28" s="11">
        <v>8000</v>
      </c>
    </row>
    <row r="30" spans="1:15" x14ac:dyDescent="0.25">
      <c r="A30" s="113" t="s">
        <v>23</v>
      </c>
      <c r="B30" s="113"/>
      <c r="C30" s="113"/>
      <c r="D30" s="113"/>
      <c r="E30" s="113"/>
      <c r="F30" s="113"/>
      <c r="G30" s="113"/>
      <c r="H30" s="113"/>
      <c r="I30" s="113"/>
      <c r="J30" s="113"/>
      <c r="K30" s="113"/>
      <c r="L30" s="113"/>
      <c r="M30" s="113"/>
      <c r="N30" s="113"/>
      <c r="O30" s="113"/>
    </row>
    <row r="32" spans="1:15" x14ac:dyDescent="0.25">
      <c r="A32" s="113" t="s">
        <v>281</v>
      </c>
      <c r="B32" s="113"/>
      <c r="C32" s="113"/>
      <c r="D32" s="113"/>
      <c r="E32" s="113"/>
      <c r="F32" s="113"/>
      <c r="G32" s="113"/>
      <c r="H32" s="113"/>
      <c r="I32" s="113"/>
      <c r="J32" s="113"/>
      <c r="K32" s="113"/>
      <c r="L32" s="113"/>
      <c r="M32" s="113"/>
      <c r="N32" s="113"/>
      <c r="O32" s="113"/>
    </row>
  </sheetData>
  <mergeCells count="10">
    <mergeCell ref="A1:F1"/>
    <mergeCell ref="A30:O30"/>
    <mergeCell ref="A32:O32"/>
    <mergeCell ref="B8:F8"/>
    <mergeCell ref="B9:C9"/>
    <mergeCell ref="D9:E9"/>
    <mergeCell ref="F9:G9"/>
    <mergeCell ref="A21:F21"/>
    <mergeCell ref="A8:A10"/>
    <mergeCell ref="A24:G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D48"/>
  <sheetViews>
    <sheetView topLeftCell="A16" zoomScale="160" zoomScaleNormal="160" workbookViewId="0">
      <selection activeCell="C17" sqref="C17"/>
    </sheetView>
  </sheetViews>
  <sheetFormatPr baseColWidth="10" defaultRowHeight="15" x14ac:dyDescent="0.25"/>
  <cols>
    <col min="1" max="1" width="27.28515625" customWidth="1"/>
    <col min="2" max="2" width="34" customWidth="1"/>
    <col min="3" max="3" width="22.5703125" style="12" customWidth="1"/>
  </cols>
  <sheetData>
    <row r="1" spans="1:4" x14ac:dyDescent="0.25">
      <c r="A1" s="65" t="s">
        <v>24</v>
      </c>
      <c r="B1" s="65" t="s">
        <v>25</v>
      </c>
      <c r="C1" s="65" t="s">
        <v>26</v>
      </c>
    </row>
    <row r="2" spans="1:4" ht="30" customHeight="1" x14ac:dyDescent="0.25">
      <c r="A2" s="132" t="s">
        <v>27</v>
      </c>
      <c r="B2" s="8" t="s">
        <v>28</v>
      </c>
      <c r="C2" s="2"/>
    </row>
    <row r="3" spans="1:4" x14ac:dyDescent="0.25">
      <c r="A3" s="133"/>
      <c r="B3" s="1" t="s">
        <v>29</v>
      </c>
      <c r="C3" s="87">
        <v>30</v>
      </c>
    </row>
    <row r="4" spans="1:4" x14ac:dyDescent="0.25">
      <c r="A4" s="133"/>
      <c r="B4" s="1" t="s">
        <v>30</v>
      </c>
      <c r="C4" s="90">
        <v>0.25</v>
      </c>
    </row>
    <row r="5" spans="1:4" x14ac:dyDescent="0.25">
      <c r="A5" s="133"/>
      <c r="B5" s="1" t="s">
        <v>31</v>
      </c>
      <c r="C5" s="87">
        <v>45</v>
      </c>
      <c r="D5" t="s">
        <v>323</v>
      </c>
    </row>
    <row r="6" spans="1:4" x14ac:dyDescent="0.25">
      <c r="A6" s="133"/>
      <c r="B6" s="1" t="s">
        <v>30</v>
      </c>
      <c r="C6" s="90">
        <v>0.4</v>
      </c>
    </row>
    <row r="7" spans="1:4" x14ac:dyDescent="0.25">
      <c r="A7" s="133"/>
      <c r="B7" s="1" t="s">
        <v>32</v>
      </c>
      <c r="C7" s="90">
        <v>7.0000000000000007E-2</v>
      </c>
    </row>
    <row r="8" spans="1:4" x14ac:dyDescent="0.25">
      <c r="A8" s="133"/>
      <c r="B8" s="1" t="s">
        <v>33</v>
      </c>
      <c r="C8" s="90">
        <v>0.08</v>
      </c>
    </row>
    <row r="9" spans="1:4" x14ac:dyDescent="0.25">
      <c r="A9" s="133"/>
      <c r="B9" s="1" t="s">
        <v>34</v>
      </c>
      <c r="C9" s="90">
        <v>0.09</v>
      </c>
    </row>
    <row r="10" spans="1:4" x14ac:dyDescent="0.25">
      <c r="A10" s="133"/>
      <c r="B10" s="1" t="s">
        <v>35</v>
      </c>
      <c r="C10" s="90">
        <v>0.1</v>
      </c>
    </row>
    <row r="11" spans="1:4" x14ac:dyDescent="0.25">
      <c r="A11" s="133"/>
      <c r="B11" s="1" t="s">
        <v>36</v>
      </c>
      <c r="C11" s="64"/>
    </row>
    <row r="12" spans="1:4" x14ac:dyDescent="0.25">
      <c r="A12" s="133"/>
      <c r="B12" s="1" t="s">
        <v>37</v>
      </c>
      <c r="C12" s="95">
        <v>0.375</v>
      </c>
    </row>
    <row r="13" spans="1:4" x14ac:dyDescent="0.25">
      <c r="A13" s="133"/>
      <c r="B13" s="1" t="s">
        <v>38</v>
      </c>
      <c r="C13" s="64"/>
    </row>
    <row r="14" spans="1:4" x14ac:dyDescent="0.25">
      <c r="A14" s="133"/>
      <c r="B14" s="1" t="s">
        <v>37</v>
      </c>
      <c r="C14" s="95">
        <f>+'PROGRAMA DE PODUCCIÓN'!E11</f>
        <v>0.26666666666666666</v>
      </c>
    </row>
    <row r="15" spans="1:4" x14ac:dyDescent="0.25">
      <c r="A15" s="133"/>
      <c r="B15" s="1" t="s">
        <v>39</v>
      </c>
      <c r="C15" s="64"/>
    </row>
    <row r="16" spans="1:4" x14ac:dyDescent="0.25">
      <c r="A16" s="133"/>
      <c r="B16" s="1" t="s">
        <v>37</v>
      </c>
      <c r="C16" s="95">
        <f>+'PROGRAMA DE PODUCCIÓN'!G11</f>
        <v>0.25</v>
      </c>
    </row>
    <row r="17" spans="1:3" x14ac:dyDescent="0.25">
      <c r="A17" s="133"/>
      <c r="B17" s="1" t="s">
        <v>40</v>
      </c>
      <c r="C17" s="85">
        <v>3</v>
      </c>
    </row>
    <row r="18" spans="1:3" x14ac:dyDescent="0.25">
      <c r="A18" s="133"/>
      <c r="B18" s="1" t="s">
        <v>41</v>
      </c>
      <c r="C18" s="85">
        <v>6</v>
      </c>
    </row>
    <row r="19" spans="1:3" x14ac:dyDescent="0.25">
      <c r="A19" s="133"/>
      <c r="B19" s="1" t="s">
        <v>42</v>
      </c>
      <c r="C19" s="85">
        <v>8</v>
      </c>
    </row>
    <row r="20" spans="1:3" x14ac:dyDescent="0.25">
      <c r="A20" s="133"/>
      <c r="B20" s="1" t="s">
        <v>43</v>
      </c>
      <c r="C20" s="85">
        <v>20</v>
      </c>
    </row>
    <row r="21" spans="1:3" ht="60" x14ac:dyDescent="0.25">
      <c r="A21" s="134" t="s">
        <v>44</v>
      </c>
      <c r="B21" s="14" t="s">
        <v>45</v>
      </c>
      <c r="C21" s="86" t="s">
        <v>49</v>
      </c>
    </row>
    <row r="22" spans="1:3" x14ac:dyDescent="0.25">
      <c r="A22" s="135"/>
      <c r="B22" s="15" t="s">
        <v>46</v>
      </c>
      <c r="C22" s="85">
        <v>10</v>
      </c>
    </row>
    <row r="23" spans="1:3" x14ac:dyDescent="0.25">
      <c r="A23" s="135"/>
      <c r="B23" s="15" t="s">
        <v>47</v>
      </c>
      <c r="C23" s="85" t="s">
        <v>48</v>
      </c>
    </row>
    <row r="41" spans="1:2" x14ac:dyDescent="0.25">
      <c r="A41" s="55">
        <v>0.02</v>
      </c>
      <c r="B41">
        <v>800</v>
      </c>
    </row>
    <row r="42" spans="1:2" x14ac:dyDescent="0.25">
      <c r="A42" s="56">
        <v>2.5499999999999998E-2</v>
      </c>
      <c r="B42">
        <f>B41*(1+A42)</f>
        <v>820.40000000000009</v>
      </c>
    </row>
    <row r="44" spans="1:2" x14ac:dyDescent="0.25">
      <c r="A44">
        <v>3000</v>
      </c>
    </row>
    <row r="45" spans="1:2" x14ac:dyDescent="0.25">
      <c r="A45" s="55">
        <v>7.0000000000000007E-2</v>
      </c>
    </row>
    <row r="46" spans="1:2" x14ac:dyDescent="0.25">
      <c r="B46">
        <f>A44*(1+A45)</f>
        <v>3210</v>
      </c>
    </row>
    <row r="47" spans="1:2" x14ac:dyDescent="0.25">
      <c r="A47">
        <v>4157</v>
      </c>
    </row>
    <row r="48" spans="1:2" x14ac:dyDescent="0.25">
      <c r="A48" s="55">
        <v>0.1</v>
      </c>
      <c r="B48">
        <f>A47*(1+A48)</f>
        <v>4572.7000000000007</v>
      </c>
    </row>
  </sheetData>
  <mergeCells count="2">
    <mergeCell ref="A2:A20"/>
    <mergeCell ref="A21:A23"/>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5"/>
  <sheetViews>
    <sheetView workbookViewId="0">
      <selection activeCell="G14" sqref="G14"/>
    </sheetView>
  </sheetViews>
  <sheetFormatPr baseColWidth="10" defaultRowHeight="15" x14ac:dyDescent="0.25"/>
  <sheetData>
    <row r="1" spans="1:15" ht="29.25" customHeight="1" x14ac:dyDescent="0.25">
      <c r="A1" s="136" t="s">
        <v>197</v>
      </c>
      <c r="B1" s="116"/>
      <c r="C1" s="116"/>
      <c r="D1" s="116"/>
      <c r="E1" s="116"/>
      <c r="F1" s="116"/>
      <c r="G1" s="116"/>
      <c r="H1" s="116"/>
      <c r="I1" s="116"/>
      <c r="J1" s="116"/>
      <c r="K1" s="116"/>
      <c r="L1" s="116"/>
      <c r="M1" s="116"/>
      <c r="N1" s="116"/>
      <c r="O1" s="116"/>
    </row>
    <row r="3" spans="1:15" ht="35.25" customHeight="1" x14ac:dyDescent="0.25">
      <c r="A3" s="136" t="s">
        <v>50</v>
      </c>
      <c r="B3" s="116"/>
      <c r="C3" s="116"/>
      <c r="D3" s="116"/>
      <c r="E3" s="116"/>
      <c r="F3" s="116"/>
      <c r="G3" s="116"/>
      <c r="H3" s="116"/>
      <c r="I3" s="116"/>
      <c r="J3" s="116"/>
      <c r="K3" s="116"/>
      <c r="L3" s="116"/>
      <c r="M3" s="116"/>
      <c r="N3" s="116"/>
      <c r="O3" s="116"/>
    </row>
    <row r="5" spans="1:15" x14ac:dyDescent="0.25">
      <c r="A5" s="123" t="s">
        <v>282</v>
      </c>
      <c r="B5" s="124"/>
      <c r="C5" s="124"/>
      <c r="D5" s="124"/>
      <c r="E5" s="124"/>
      <c r="F5" s="124"/>
      <c r="G5" s="124"/>
      <c r="H5" s="125"/>
    </row>
    <row r="15" spans="1:15" x14ac:dyDescent="0.25">
      <c r="G15" s="53"/>
    </row>
  </sheetData>
  <mergeCells count="3">
    <mergeCell ref="A1:O1"/>
    <mergeCell ref="A3:O3"/>
    <mergeCell ref="A5: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8"/>
  <sheetViews>
    <sheetView topLeftCell="A25" workbookViewId="0">
      <selection activeCell="A4" sqref="A4:K4"/>
    </sheetView>
  </sheetViews>
  <sheetFormatPr baseColWidth="10" defaultRowHeight="15" x14ac:dyDescent="0.25"/>
  <cols>
    <col min="1" max="1" width="32.140625" customWidth="1"/>
    <col min="3" max="3" width="21.42578125" customWidth="1"/>
  </cols>
  <sheetData>
    <row r="1" spans="1:15" ht="28.5" customHeight="1" x14ac:dyDescent="0.25">
      <c r="A1" s="60" t="s">
        <v>52</v>
      </c>
      <c r="B1" s="137" t="s">
        <v>312</v>
      </c>
      <c r="C1" s="137"/>
      <c r="D1" s="137"/>
      <c r="E1" s="137"/>
      <c r="F1" s="137"/>
      <c r="G1" s="137"/>
      <c r="H1" s="137"/>
      <c r="I1" s="137"/>
      <c r="J1" s="137"/>
      <c r="K1" s="138"/>
    </row>
    <row r="2" spans="1:15" ht="21" x14ac:dyDescent="0.35">
      <c r="A2" s="61" t="s">
        <v>51</v>
      </c>
      <c r="B2" s="139" t="s">
        <v>313</v>
      </c>
      <c r="C2" s="139"/>
      <c r="D2" s="139"/>
      <c r="E2" s="139"/>
      <c r="F2" s="139"/>
      <c r="G2" s="139"/>
      <c r="H2" s="139"/>
      <c r="I2" s="139"/>
      <c r="J2" s="139"/>
      <c r="K2" s="139"/>
    </row>
    <row r="3" spans="1:15" ht="15.75" thickBot="1" x14ac:dyDescent="0.3">
      <c r="A3" s="140" t="s">
        <v>53</v>
      </c>
      <c r="B3" s="140"/>
    </row>
    <row r="4" spans="1:15" ht="159" customHeight="1" thickBot="1" x14ac:dyDescent="0.3">
      <c r="A4" s="142" t="s">
        <v>332</v>
      </c>
      <c r="B4" s="143"/>
      <c r="C4" s="143"/>
      <c r="D4" s="143"/>
      <c r="E4" s="143"/>
      <c r="F4" s="143"/>
      <c r="G4" s="143"/>
      <c r="H4" s="143"/>
      <c r="I4" s="143"/>
      <c r="J4" s="143"/>
      <c r="K4" s="144"/>
      <c r="L4" s="35"/>
      <c r="M4" s="35"/>
      <c r="N4" s="35"/>
      <c r="O4" s="36"/>
    </row>
    <row r="6" spans="1:15" x14ac:dyDescent="0.25">
      <c r="A6" s="6" t="s">
        <v>54</v>
      </c>
      <c r="B6" s="141" t="s">
        <v>55</v>
      </c>
      <c r="C6" s="141"/>
    </row>
    <row r="7" spans="1:15" x14ac:dyDescent="0.25">
      <c r="A7" s="2" t="s">
        <v>56</v>
      </c>
      <c r="B7" s="18">
        <v>80000</v>
      </c>
      <c r="C7" s="1" t="s">
        <v>59</v>
      </c>
    </row>
    <row r="8" spans="1:15" x14ac:dyDescent="0.25">
      <c r="A8" s="2" t="s">
        <v>57</v>
      </c>
      <c r="B8" s="18">
        <v>120000</v>
      </c>
      <c r="C8" s="1" t="s">
        <v>59</v>
      </c>
    </row>
    <row r="9" spans="1:15" x14ac:dyDescent="0.25">
      <c r="A9" s="2" t="s">
        <v>58</v>
      </c>
      <c r="B9" s="18">
        <v>120000</v>
      </c>
      <c r="C9" s="1" t="s">
        <v>59</v>
      </c>
    </row>
    <row r="12" spans="1:15" x14ac:dyDescent="0.25">
      <c r="A12" s="127" t="s">
        <v>60</v>
      </c>
      <c r="B12" s="127"/>
      <c r="C12" s="127"/>
      <c r="D12" s="127"/>
      <c r="E12" s="127"/>
    </row>
    <row r="13" spans="1:15" x14ac:dyDescent="0.25">
      <c r="A13" s="57" t="s">
        <v>61</v>
      </c>
      <c r="B13" s="16" t="s">
        <v>62</v>
      </c>
      <c r="C13" s="127" t="s">
        <v>63</v>
      </c>
      <c r="D13" s="127"/>
      <c r="E13" s="127"/>
    </row>
    <row r="14" spans="1:15" x14ac:dyDescent="0.25">
      <c r="A14" s="58" t="s">
        <v>64</v>
      </c>
      <c r="B14" s="6"/>
      <c r="C14" s="20" t="s">
        <v>56</v>
      </c>
      <c r="D14" s="20" t="s">
        <v>57</v>
      </c>
      <c r="E14" s="20" t="s">
        <v>58</v>
      </c>
    </row>
    <row r="15" spans="1:15" ht="45" customHeight="1" x14ac:dyDescent="0.25">
      <c r="A15" s="132" t="s">
        <v>315</v>
      </c>
      <c r="B15" s="44"/>
      <c r="C15" s="45">
        <f>+B7</f>
        <v>80000</v>
      </c>
      <c r="D15" s="45">
        <f>+B8</f>
        <v>120000</v>
      </c>
      <c r="E15" s="45">
        <f>+B9</f>
        <v>120000</v>
      </c>
    </row>
    <row r="16" spans="1:15" x14ac:dyDescent="0.25">
      <c r="A16" s="114"/>
      <c r="B16" s="44" t="s">
        <v>65</v>
      </c>
      <c r="C16" s="68">
        <f>'PROGRAMA DE PODUCCIÓN'!B12/'Insumos del estudio técnico'!$C$15</f>
        <v>0.4</v>
      </c>
      <c r="D16" s="68">
        <f>'PROGRAMA DE PODUCCIÓN'!D12/'Insumos del estudio técnico'!$D$15</f>
        <v>0.35</v>
      </c>
      <c r="E16" s="68">
        <f>'PROGRAMA DE PODUCCIÓN'!F12/'Insumos del estudio técnico'!$E$15</f>
        <v>0.55000000000000004</v>
      </c>
    </row>
    <row r="17" spans="1:11" x14ac:dyDescent="0.25">
      <c r="A17" s="114"/>
      <c r="B17" s="44" t="s">
        <v>66</v>
      </c>
      <c r="C17" s="68">
        <f>'PROGRAMA DE PODUCCIÓN'!B13/'Insumos del estudio técnico'!$C$15</f>
        <v>0.45</v>
      </c>
      <c r="D17" s="68">
        <f>'PROGRAMA DE PODUCCIÓN'!D13/'Insumos del estudio técnico'!$D$15</f>
        <v>0.4</v>
      </c>
      <c r="E17" s="68">
        <f>'PROGRAMA DE PODUCCIÓN'!F13/'Insumos del estudio técnico'!$E$15</f>
        <v>0.65</v>
      </c>
    </row>
    <row r="18" spans="1:11" x14ac:dyDescent="0.25">
      <c r="A18" s="114"/>
      <c r="B18" s="44" t="s">
        <v>34</v>
      </c>
      <c r="C18" s="68">
        <f>'PROGRAMA DE PODUCCIÓN'!B14/'Insumos del estudio técnico'!$C$15</f>
        <v>0.5</v>
      </c>
      <c r="D18" s="68">
        <f>'PROGRAMA DE PODUCCIÓN'!D14/'Insumos del estudio técnico'!$D$15</f>
        <v>0.45</v>
      </c>
      <c r="E18" s="68">
        <f>'PROGRAMA DE PODUCCIÓN'!F14/'Insumos del estudio técnico'!$E$15</f>
        <v>0.75</v>
      </c>
    </row>
    <row r="19" spans="1:11" x14ac:dyDescent="0.25">
      <c r="A19" s="114"/>
      <c r="B19" s="44" t="s">
        <v>35</v>
      </c>
      <c r="C19" s="68">
        <f>'PROGRAMA DE PODUCCIÓN'!B15/'Insumos del estudio técnico'!$C$15</f>
        <v>0.55000000000000004</v>
      </c>
      <c r="D19" s="68">
        <f>'PROGRAMA DE PODUCCIÓN'!D15/'Insumos del estudio técnico'!$D$15</f>
        <v>0.5</v>
      </c>
      <c r="E19" s="68">
        <f>'PROGRAMA DE PODUCCIÓN'!F15/'Insumos del estudio técnico'!$E$15</f>
        <v>0.85</v>
      </c>
    </row>
    <row r="20" spans="1:11" x14ac:dyDescent="0.25">
      <c r="A20" s="114"/>
      <c r="B20" s="44" t="s">
        <v>67</v>
      </c>
      <c r="C20" s="68">
        <f>'PROGRAMA DE PODUCCIÓN'!B16/'Insumos del estudio técnico'!$C$15</f>
        <v>0.6</v>
      </c>
      <c r="D20" s="68">
        <f>'PROGRAMA DE PODUCCIÓN'!D16/'Insumos del estudio técnico'!$D$15</f>
        <v>0.6</v>
      </c>
      <c r="E20" s="68">
        <f>'PROGRAMA DE PODUCCIÓN'!F16/'Insumos del estudio técnico'!$E$15</f>
        <v>0.85</v>
      </c>
    </row>
    <row r="21" spans="1:11" x14ac:dyDescent="0.25">
      <c r="A21" s="114"/>
      <c r="B21" s="44" t="s">
        <v>68</v>
      </c>
      <c r="C21" s="68">
        <f>'PROGRAMA DE PODUCCIÓN'!B17/'Insumos del estudio técnico'!$C$15</f>
        <v>0.65</v>
      </c>
      <c r="D21" s="68">
        <f>'PROGRAMA DE PODUCCIÓN'!D17/'Insumos del estudio técnico'!$D$15</f>
        <v>0.7</v>
      </c>
      <c r="E21" s="68">
        <f>'PROGRAMA DE PODUCCIÓN'!F17/'Insumos del estudio técnico'!$E$15</f>
        <v>0.85</v>
      </c>
    </row>
    <row r="22" spans="1:11" x14ac:dyDescent="0.25">
      <c r="A22" s="114"/>
      <c r="B22" s="44" t="s">
        <v>69</v>
      </c>
      <c r="C22" s="68">
        <f>'PROGRAMA DE PODUCCIÓN'!B18/'Insumos del estudio técnico'!$C$15</f>
        <v>0.7</v>
      </c>
      <c r="D22" s="68">
        <f>'PROGRAMA DE PODUCCIÓN'!D18/'Insumos del estudio técnico'!$D$15</f>
        <v>0.75</v>
      </c>
      <c r="E22" s="68">
        <f>'PROGRAMA DE PODUCCIÓN'!F18/'Insumos del estudio técnico'!$E$15</f>
        <v>0.85</v>
      </c>
    </row>
    <row r="23" spans="1:11" x14ac:dyDescent="0.25">
      <c r="A23" s="114"/>
      <c r="B23" s="44" t="s">
        <v>70</v>
      </c>
      <c r="C23" s="68">
        <f>'PROGRAMA DE PODUCCIÓN'!B19/'Insumos del estudio técnico'!$C$15</f>
        <v>0.75</v>
      </c>
      <c r="D23" s="68">
        <f>'PROGRAMA DE PODUCCIÓN'!D19/'Insumos del estudio técnico'!$D$15</f>
        <v>0.8</v>
      </c>
      <c r="E23" s="68">
        <f>'PROGRAMA DE PODUCCIÓN'!F19/'Insumos del estudio técnico'!$E$15</f>
        <v>0.85</v>
      </c>
    </row>
    <row r="24" spans="1:11" x14ac:dyDescent="0.25">
      <c r="A24" s="114"/>
      <c r="B24" s="44" t="s">
        <v>71</v>
      </c>
      <c r="C24" s="68">
        <f>'PROGRAMA DE PODUCCIÓN'!B20/'Insumos del estudio técnico'!$C$15</f>
        <v>0.8</v>
      </c>
      <c r="D24" s="68">
        <f>'PROGRAMA DE PODUCCIÓN'!D20/'Insumos del estudio técnico'!$D$15</f>
        <v>0.8</v>
      </c>
      <c r="E24" s="68">
        <f>'PROGRAMA DE PODUCCIÓN'!F20/'Insumos del estudio técnico'!$E$15</f>
        <v>0.9</v>
      </c>
    </row>
    <row r="26" spans="1:11" x14ac:dyDescent="0.25">
      <c r="A26" s="21" t="s">
        <v>72</v>
      </c>
    </row>
    <row r="27" spans="1:11" x14ac:dyDescent="0.25">
      <c r="A27" t="s">
        <v>73</v>
      </c>
    </row>
    <row r="28" spans="1:11" x14ac:dyDescent="0.25">
      <c r="A28" t="s">
        <v>74</v>
      </c>
    </row>
    <row r="29" spans="1:11" x14ac:dyDescent="0.25">
      <c r="A29" t="s">
        <v>75</v>
      </c>
    </row>
    <row r="30" spans="1:11" x14ac:dyDescent="0.25">
      <c r="A30" t="s">
        <v>308</v>
      </c>
    </row>
    <row r="32" spans="1:11" ht="37.5" customHeight="1" x14ac:dyDescent="0.25">
      <c r="A32" s="136" t="s">
        <v>316</v>
      </c>
      <c r="B32" s="116"/>
      <c r="C32" s="116"/>
      <c r="D32" s="116"/>
      <c r="E32" s="116"/>
      <c r="F32" s="116"/>
      <c r="G32" s="116"/>
      <c r="H32" s="116"/>
      <c r="I32" s="116"/>
      <c r="J32" s="116"/>
      <c r="K32" s="116"/>
    </row>
    <row r="34" spans="1:12" x14ac:dyDescent="0.25">
      <c r="A34" s="21" t="s">
        <v>283</v>
      </c>
    </row>
    <row r="36" spans="1:12" x14ac:dyDescent="0.25">
      <c r="A36" s="116" t="s">
        <v>284</v>
      </c>
      <c r="B36" s="116"/>
      <c r="C36" s="116"/>
      <c r="D36" s="116"/>
      <c r="E36" s="116"/>
      <c r="F36" s="116"/>
      <c r="G36" s="116"/>
      <c r="H36" s="116"/>
    </row>
    <row r="38" spans="1:12" ht="38.25" customHeight="1" x14ac:dyDescent="0.25">
      <c r="A38" s="114" t="s">
        <v>285</v>
      </c>
      <c r="B38" s="115"/>
      <c r="C38" s="115"/>
      <c r="D38" s="115"/>
      <c r="E38" s="115"/>
      <c r="F38" s="115"/>
      <c r="G38" s="115"/>
      <c r="H38" s="115"/>
      <c r="I38" s="115"/>
      <c r="J38" s="115"/>
      <c r="K38" s="115"/>
      <c r="L38" s="115"/>
    </row>
  </sheetData>
  <mergeCells count="11">
    <mergeCell ref="B1:K1"/>
    <mergeCell ref="B2:K2"/>
    <mergeCell ref="A3:B3"/>
    <mergeCell ref="B6:C6"/>
    <mergeCell ref="A4:K4"/>
    <mergeCell ref="A32:K32"/>
    <mergeCell ref="A38:L38"/>
    <mergeCell ref="C13:E13"/>
    <mergeCell ref="A12:E12"/>
    <mergeCell ref="A15:A24"/>
    <mergeCell ref="A36:H3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O86"/>
  <sheetViews>
    <sheetView topLeftCell="A82" workbookViewId="0">
      <selection activeCell="E67" sqref="E67"/>
    </sheetView>
  </sheetViews>
  <sheetFormatPr baseColWidth="10" defaultRowHeight="15" x14ac:dyDescent="0.25"/>
  <cols>
    <col min="1" max="1" width="16.42578125" customWidth="1"/>
    <col min="2" max="2" width="13.5703125" customWidth="1"/>
    <col min="3" max="3" width="35.140625" customWidth="1"/>
    <col min="4" max="4" width="19.5703125" customWidth="1"/>
    <col min="5" max="5" width="22.42578125" customWidth="1"/>
  </cols>
  <sheetData>
    <row r="1" spans="1:15" ht="29.25" customHeight="1" x14ac:dyDescent="0.25">
      <c r="A1" s="7" t="s">
        <v>76</v>
      </c>
      <c r="B1" s="119" t="s">
        <v>77</v>
      </c>
      <c r="C1" s="119"/>
      <c r="D1" s="119"/>
      <c r="E1" s="119"/>
      <c r="F1" s="119"/>
      <c r="G1" s="119"/>
      <c r="H1" s="119"/>
      <c r="I1" s="119"/>
      <c r="J1" s="119"/>
      <c r="K1" s="119"/>
      <c r="L1" s="66"/>
      <c r="M1" s="66"/>
      <c r="N1" s="66"/>
      <c r="O1" s="66"/>
    </row>
    <row r="2" spans="1:15" x14ac:dyDescent="0.25">
      <c r="A2" s="19"/>
    </row>
    <row r="3" spans="1:15" ht="21" x14ac:dyDescent="0.35">
      <c r="A3" s="7" t="s">
        <v>51</v>
      </c>
      <c r="B3" s="80" t="s">
        <v>78</v>
      </c>
      <c r="C3" s="58"/>
    </row>
    <row r="6" spans="1:15" x14ac:dyDescent="0.25">
      <c r="A6" s="21" t="s">
        <v>79</v>
      </c>
      <c r="B6" s="19"/>
    </row>
    <row r="8" spans="1:15" ht="78" customHeight="1" x14ac:dyDescent="0.25">
      <c r="A8" s="159" t="s">
        <v>309</v>
      </c>
      <c r="B8" s="159"/>
      <c r="C8" s="159"/>
      <c r="D8" s="159"/>
      <c r="E8" s="159"/>
      <c r="F8" s="159"/>
      <c r="G8" s="159"/>
      <c r="H8" s="159"/>
      <c r="I8" s="159"/>
      <c r="J8" s="159"/>
      <c r="K8" s="159"/>
      <c r="L8" s="46"/>
      <c r="M8" s="46"/>
      <c r="N8" s="46"/>
      <c r="O8" s="46"/>
    </row>
    <row r="10" spans="1:15" x14ac:dyDescent="0.25">
      <c r="A10" s="21" t="s">
        <v>80</v>
      </c>
      <c r="B10" s="21"/>
      <c r="C10" s="21"/>
    </row>
    <row r="11" spans="1:15" ht="45" x14ac:dyDescent="0.25">
      <c r="A11" s="22" t="s">
        <v>81</v>
      </c>
      <c r="B11" s="22" t="s">
        <v>82</v>
      </c>
      <c r="C11" s="23" t="s">
        <v>83</v>
      </c>
      <c r="D11" s="22" t="s">
        <v>82</v>
      </c>
      <c r="E11" s="22" t="s">
        <v>90</v>
      </c>
      <c r="F11" s="22" t="s">
        <v>82</v>
      </c>
    </row>
    <row r="12" spans="1:15" x14ac:dyDescent="0.25">
      <c r="A12" s="1" t="s">
        <v>84</v>
      </c>
      <c r="B12" s="98">
        <v>1300</v>
      </c>
      <c r="C12" s="1" t="s">
        <v>88</v>
      </c>
      <c r="D12" s="98">
        <v>1000</v>
      </c>
      <c r="E12" s="1" t="s">
        <v>91</v>
      </c>
      <c r="F12" s="98">
        <v>700</v>
      </c>
    </row>
    <row r="13" spans="1:15" ht="30" x14ac:dyDescent="0.25">
      <c r="A13" s="24" t="s">
        <v>85</v>
      </c>
      <c r="B13" s="98">
        <v>500</v>
      </c>
      <c r="C13" s="1" t="s">
        <v>89</v>
      </c>
      <c r="D13" s="98">
        <v>450</v>
      </c>
      <c r="E13" s="1" t="s">
        <v>92</v>
      </c>
      <c r="F13" s="98">
        <v>450</v>
      </c>
    </row>
    <row r="14" spans="1:15" x14ac:dyDescent="0.25">
      <c r="A14" s="1" t="s">
        <v>86</v>
      </c>
      <c r="B14" s="98">
        <v>450</v>
      </c>
      <c r="C14" s="1"/>
      <c r="D14" s="98"/>
      <c r="E14" s="1" t="s">
        <v>93</v>
      </c>
      <c r="F14" s="98">
        <v>408</v>
      </c>
    </row>
    <row r="15" spans="1:15" x14ac:dyDescent="0.25">
      <c r="A15" s="1" t="s">
        <v>87</v>
      </c>
      <c r="B15" s="98">
        <v>408</v>
      </c>
      <c r="C15" s="1"/>
      <c r="D15" s="98"/>
      <c r="E15" s="1"/>
      <c r="F15" s="98"/>
    </row>
    <row r="17" spans="1:13" x14ac:dyDescent="0.25">
      <c r="A17" s="113" t="s">
        <v>286</v>
      </c>
      <c r="B17" s="113"/>
      <c r="C17" s="113"/>
      <c r="D17" s="113"/>
      <c r="E17" s="113"/>
      <c r="F17" s="113"/>
      <c r="G17" s="113"/>
      <c r="H17" s="113"/>
      <c r="I17" s="113"/>
      <c r="J17" s="113"/>
      <c r="K17" s="113"/>
      <c r="L17" s="113"/>
      <c r="M17" s="113"/>
    </row>
    <row r="19" spans="1:13" x14ac:dyDescent="0.25">
      <c r="A19" s="158" t="s">
        <v>94</v>
      </c>
      <c r="B19" s="158"/>
      <c r="C19" s="158"/>
    </row>
    <row r="21" spans="1:13" x14ac:dyDescent="0.25">
      <c r="A21" s="158" t="s">
        <v>96</v>
      </c>
      <c r="B21" s="158"/>
      <c r="C21" s="13" t="s">
        <v>95</v>
      </c>
    </row>
    <row r="22" spans="1:13" x14ac:dyDescent="0.25">
      <c r="A22" s="116" t="s">
        <v>97</v>
      </c>
      <c r="B22" s="116"/>
      <c r="C22" s="25">
        <v>0.38</v>
      </c>
    </row>
    <row r="23" spans="1:13" x14ac:dyDescent="0.25">
      <c r="A23" s="156" t="s">
        <v>98</v>
      </c>
      <c r="B23" s="156"/>
      <c r="C23" s="1">
        <v>10</v>
      </c>
    </row>
    <row r="24" spans="1:13" x14ac:dyDescent="0.25">
      <c r="A24" s="156" t="s">
        <v>99</v>
      </c>
      <c r="B24" s="156"/>
      <c r="C24" s="1">
        <v>9</v>
      </c>
    </row>
    <row r="25" spans="1:13" ht="45" x14ac:dyDescent="0.25">
      <c r="A25" s="157" t="s">
        <v>100</v>
      </c>
      <c r="B25" s="157"/>
      <c r="C25" s="24" t="s">
        <v>317</v>
      </c>
    </row>
    <row r="26" spans="1:13" x14ac:dyDescent="0.25">
      <c r="A26" s="156" t="s">
        <v>101</v>
      </c>
      <c r="B26" s="156"/>
      <c r="C26" s="1">
        <v>2</v>
      </c>
    </row>
    <row r="27" spans="1:13" x14ac:dyDescent="0.25">
      <c r="A27" s="156" t="s">
        <v>102</v>
      </c>
      <c r="B27" s="156"/>
      <c r="C27" s="1">
        <v>45</v>
      </c>
    </row>
    <row r="28" spans="1:13" x14ac:dyDescent="0.25">
      <c r="A28" s="116" t="s">
        <v>99</v>
      </c>
      <c r="B28" s="116"/>
      <c r="C28" s="1">
        <v>9</v>
      </c>
    </row>
    <row r="29" spans="1:13" x14ac:dyDescent="0.25">
      <c r="A29" s="116" t="s">
        <v>103</v>
      </c>
      <c r="B29" s="116"/>
      <c r="C29" s="1">
        <v>19.399999999999999</v>
      </c>
    </row>
    <row r="30" spans="1:13" x14ac:dyDescent="0.25">
      <c r="A30" s="116" t="s">
        <v>104</v>
      </c>
      <c r="B30" s="116"/>
      <c r="C30" s="1">
        <v>4.17</v>
      </c>
    </row>
    <row r="31" spans="1:13" x14ac:dyDescent="0.25">
      <c r="A31" s="116" t="s">
        <v>105</v>
      </c>
      <c r="B31" s="116"/>
      <c r="C31" s="1">
        <v>8.4</v>
      </c>
    </row>
    <row r="32" spans="1:13" x14ac:dyDescent="0.25">
      <c r="A32" s="116" t="s">
        <v>106</v>
      </c>
      <c r="B32" s="116"/>
      <c r="C32" s="1">
        <v>8.4</v>
      </c>
    </row>
    <row r="33" spans="1:5" x14ac:dyDescent="0.25">
      <c r="A33" s="116" t="s">
        <v>107</v>
      </c>
      <c r="B33" s="116"/>
      <c r="C33" s="1">
        <v>12</v>
      </c>
    </row>
    <row r="35" spans="1:5" ht="53.25" customHeight="1" x14ac:dyDescent="0.25">
      <c r="A35" s="114" t="s">
        <v>324</v>
      </c>
      <c r="B35" s="114"/>
      <c r="C35" s="114"/>
      <c r="D35" s="114"/>
      <c r="E35" s="114"/>
    </row>
    <row r="37" spans="1:5" x14ac:dyDescent="0.25">
      <c r="A37" s="155" t="s">
        <v>108</v>
      </c>
      <c r="B37" s="155"/>
      <c r="C37" s="7" t="s">
        <v>25</v>
      </c>
      <c r="D37" s="7" t="s">
        <v>109</v>
      </c>
    </row>
    <row r="38" spans="1:5" x14ac:dyDescent="0.25">
      <c r="A38" s="115" t="s">
        <v>110</v>
      </c>
      <c r="B38" s="115"/>
      <c r="C38" s="1" t="s">
        <v>287</v>
      </c>
      <c r="D38" s="99">
        <v>408</v>
      </c>
    </row>
    <row r="39" spans="1:5" x14ac:dyDescent="0.25">
      <c r="A39" s="115"/>
      <c r="B39" s="115"/>
      <c r="C39" s="1" t="s">
        <v>111</v>
      </c>
      <c r="D39" s="99">
        <v>2</v>
      </c>
    </row>
    <row r="40" spans="1:5" x14ac:dyDescent="0.25">
      <c r="A40" s="115"/>
      <c r="B40" s="115"/>
      <c r="C40" s="1" t="s">
        <v>288</v>
      </c>
      <c r="D40" s="99">
        <v>45</v>
      </c>
    </row>
    <row r="41" spans="1:5" x14ac:dyDescent="0.25">
      <c r="A41" s="115"/>
      <c r="B41" s="115"/>
      <c r="C41" s="1" t="s">
        <v>99</v>
      </c>
      <c r="D41" s="100">
        <v>0.09</v>
      </c>
    </row>
    <row r="42" spans="1:5" x14ac:dyDescent="0.25">
      <c r="A42" s="115"/>
      <c r="B42" s="115"/>
      <c r="C42" s="1" t="s">
        <v>103</v>
      </c>
      <c r="D42" s="99">
        <v>19.399999999999999</v>
      </c>
    </row>
    <row r="43" spans="1:5" x14ac:dyDescent="0.25">
      <c r="A43" s="115"/>
      <c r="B43" s="115"/>
      <c r="C43" s="1" t="s">
        <v>112</v>
      </c>
      <c r="D43" s="100">
        <v>0.04</v>
      </c>
    </row>
    <row r="44" spans="1:5" x14ac:dyDescent="0.25">
      <c r="A44" s="115"/>
      <c r="B44" s="115"/>
      <c r="C44" s="1" t="s">
        <v>113</v>
      </c>
      <c r="D44" s="100">
        <v>0.06</v>
      </c>
    </row>
    <row r="45" spans="1:5" x14ac:dyDescent="0.25">
      <c r="A45" s="115"/>
      <c r="B45" s="115"/>
      <c r="C45" s="1" t="s">
        <v>114</v>
      </c>
      <c r="D45" s="100">
        <v>0.08</v>
      </c>
    </row>
    <row r="46" spans="1:5" x14ac:dyDescent="0.25">
      <c r="A46" s="115"/>
      <c r="B46" s="115"/>
      <c r="C46" s="1" t="s">
        <v>115</v>
      </c>
      <c r="D46" s="100">
        <v>0.09</v>
      </c>
    </row>
    <row r="47" spans="1:5" x14ac:dyDescent="0.25">
      <c r="A47" s="115"/>
      <c r="B47" s="115"/>
      <c r="C47" s="1" t="s">
        <v>104</v>
      </c>
      <c r="D47" s="101">
        <v>4.1700000000000001E-2</v>
      </c>
    </row>
    <row r="48" spans="1:5" x14ac:dyDescent="0.25">
      <c r="A48" s="115"/>
      <c r="B48" s="115"/>
      <c r="C48" s="1" t="s">
        <v>105</v>
      </c>
      <c r="D48" s="101">
        <v>8.4000000000000005E-2</v>
      </c>
    </row>
    <row r="49" spans="1:5" x14ac:dyDescent="0.25">
      <c r="A49" s="115"/>
      <c r="B49" s="115"/>
      <c r="C49" s="1" t="s">
        <v>106</v>
      </c>
      <c r="D49" s="101">
        <v>8.4000000000000005E-2</v>
      </c>
    </row>
    <row r="50" spans="1:5" x14ac:dyDescent="0.25">
      <c r="A50" s="152"/>
      <c r="B50" s="152"/>
      <c r="C50" s="27" t="s">
        <v>116</v>
      </c>
      <c r="D50" s="102">
        <v>0.12</v>
      </c>
    </row>
    <row r="51" spans="1:5" x14ac:dyDescent="0.25">
      <c r="A51" s="153"/>
      <c r="B51" s="154"/>
      <c r="C51" s="70" t="s">
        <v>25</v>
      </c>
      <c r="D51" s="70" t="s">
        <v>118</v>
      </c>
      <c r="E51" s="70" t="s">
        <v>119</v>
      </c>
    </row>
    <row r="52" spans="1:5" x14ac:dyDescent="0.25">
      <c r="A52" s="115" t="s">
        <v>117</v>
      </c>
      <c r="B52" s="115"/>
      <c r="C52" s="69" t="s">
        <v>318</v>
      </c>
      <c r="D52" s="71">
        <v>1</v>
      </c>
      <c r="E52" s="99">
        <v>1300</v>
      </c>
    </row>
    <row r="53" spans="1:5" x14ac:dyDescent="0.25">
      <c r="A53" s="115"/>
      <c r="B53" s="115"/>
      <c r="C53" s="69" t="s">
        <v>319</v>
      </c>
      <c r="D53" s="71">
        <v>1</v>
      </c>
      <c r="E53" s="99">
        <v>500</v>
      </c>
    </row>
    <row r="54" spans="1:5" x14ac:dyDescent="0.25">
      <c r="A54" s="115"/>
      <c r="B54" s="115"/>
      <c r="C54" s="69" t="s">
        <v>320</v>
      </c>
      <c r="D54" s="71">
        <v>3</v>
      </c>
      <c r="E54" s="99">
        <v>450</v>
      </c>
    </row>
    <row r="55" spans="1:5" x14ac:dyDescent="0.25">
      <c r="A55" s="115"/>
      <c r="B55" s="115"/>
      <c r="C55" s="69" t="s">
        <v>321</v>
      </c>
      <c r="D55" s="71">
        <v>1</v>
      </c>
      <c r="E55" s="99">
        <v>408</v>
      </c>
    </row>
    <row r="56" spans="1:5" x14ac:dyDescent="0.25">
      <c r="A56" s="115"/>
      <c r="B56" s="115"/>
      <c r="C56" s="72"/>
      <c r="D56" s="73"/>
      <c r="E56" s="72"/>
    </row>
    <row r="57" spans="1:5" x14ac:dyDescent="0.25">
      <c r="A57" s="115" t="s">
        <v>120</v>
      </c>
      <c r="B57" s="115"/>
      <c r="C57" s="69" t="s">
        <v>325</v>
      </c>
      <c r="D57" s="71">
        <v>1</v>
      </c>
      <c r="E57" s="99">
        <v>1000</v>
      </c>
    </row>
    <row r="58" spans="1:5" x14ac:dyDescent="0.25">
      <c r="A58" s="115"/>
      <c r="B58" s="115"/>
      <c r="C58" s="69" t="s">
        <v>320</v>
      </c>
      <c r="D58" s="71">
        <v>2</v>
      </c>
      <c r="E58" s="99">
        <v>450</v>
      </c>
    </row>
    <row r="59" spans="1:5" x14ac:dyDescent="0.25">
      <c r="A59" s="115"/>
      <c r="B59" s="115"/>
      <c r="C59" s="15"/>
      <c r="D59" s="28"/>
      <c r="E59" s="1"/>
    </row>
    <row r="60" spans="1:5" x14ac:dyDescent="0.25">
      <c r="A60" s="115"/>
      <c r="B60" s="115"/>
      <c r="C60" s="15"/>
      <c r="D60" s="28"/>
      <c r="E60" s="1"/>
    </row>
    <row r="61" spans="1:5" x14ac:dyDescent="0.25">
      <c r="A61" s="115"/>
      <c r="B61" s="115"/>
      <c r="C61" s="15"/>
      <c r="D61" s="1"/>
      <c r="E61" s="1"/>
    </row>
    <row r="62" spans="1:5" x14ac:dyDescent="0.25">
      <c r="A62" s="115" t="s">
        <v>121</v>
      </c>
      <c r="B62" s="115"/>
      <c r="C62" s="69" t="s">
        <v>326</v>
      </c>
      <c r="D62" s="71">
        <v>1</v>
      </c>
      <c r="E62" s="99">
        <v>700</v>
      </c>
    </row>
    <row r="63" spans="1:5" x14ac:dyDescent="0.25">
      <c r="A63" s="115"/>
      <c r="B63" s="115"/>
      <c r="C63" s="69" t="s">
        <v>327</v>
      </c>
      <c r="D63" s="71">
        <v>3</v>
      </c>
      <c r="E63" s="99">
        <v>450</v>
      </c>
    </row>
    <row r="64" spans="1:5" x14ac:dyDescent="0.25">
      <c r="A64" s="115"/>
      <c r="B64" s="115"/>
      <c r="C64" s="69" t="s">
        <v>328</v>
      </c>
      <c r="D64" s="71">
        <v>5</v>
      </c>
      <c r="E64" s="99">
        <v>408</v>
      </c>
    </row>
    <row r="65" spans="1:5" x14ac:dyDescent="0.25">
      <c r="A65" s="115"/>
      <c r="B65" s="115"/>
      <c r="C65" s="15"/>
      <c r="D65" s="28"/>
      <c r="E65" s="1"/>
    </row>
    <row r="66" spans="1:5" x14ac:dyDescent="0.25">
      <c r="A66" s="115"/>
      <c r="B66" s="115"/>
      <c r="C66" s="15"/>
      <c r="D66" s="28"/>
      <c r="E66" s="1"/>
    </row>
    <row r="68" spans="1:5" x14ac:dyDescent="0.25">
      <c r="A68" t="s">
        <v>122</v>
      </c>
    </row>
    <row r="69" spans="1:5" x14ac:dyDescent="0.25">
      <c r="A69" s="127" t="s">
        <v>108</v>
      </c>
      <c r="B69" s="127"/>
      <c r="C69" s="7" t="s">
        <v>25</v>
      </c>
      <c r="D69" s="7" t="s">
        <v>109</v>
      </c>
    </row>
    <row r="70" spans="1:5" x14ac:dyDescent="0.25">
      <c r="A70" s="145" t="s">
        <v>44</v>
      </c>
      <c r="B70" s="146"/>
      <c r="C70" s="1"/>
      <c r="D70" s="1"/>
    </row>
    <row r="71" spans="1:5" x14ac:dyDescent="0.25">
      <c r="A71" s="147"/>
      <c r="B71" s="148"/>
      <c r="C71" s="69" t="s">
        <v>123</v>
      </c>
      <c r="D71" s="69">
        <v>38.5</v>
      </c>
    </row>
    <row r="72" spans="1:5" x14ac:dyDescent="0.25">
      <c r="A72" s="147"/>
      <c r="B72" s="148"/>
      <c r="C72" s="69" t="s">
        <v>98</v>
      </c>
      <c r="D72" s="69">
        <v>10</v>
      </c>
    </row>
    <row r="73" spans="1:5" x14ac:dyDescent="0.25">
      <c r="A73" s="147"/>
      <c r="B73" s="148"/>
      <c r="C73" s="69" t="s">
        <v>124</v>
      </c>
      <c r="D73" s="69">
        <v>0</v>
      </c>
    </row>
    <row r="74" spans="1:5" x14ac:dyDescent="0.25">
      <c r="A74" s="147"/>
      <c r="B74" s="148"/>
      <c r="C74" s="69" t="s">
        <v>125</v>
      </c>
      <c r="D74" s="69">
        <v>24</v>
      </c>
    </row>
    <row r="75" spans="1:5" x14ac:dyDescent="0.25">
      <c r="A75" s="149"/>
      <c r="B75" s="150"/>
      <c r="C75" s="69" t="s">
        <v>126</v>
      </c>
      <c r="D75" s="69">
        <v>0.4</v>
      </c>
    </row>
    <row r="78" spans="1:5" x14ac:dyDescent="0.25">
      <c r="A78" s="21" t="s">
        <v>127</v>
      </c>
      <c r="B78" s="21"/>
    </row>
    <row r="79" spans="1:5" x14ac:dyDescent="0.25">
      <c r="A79" t="s">
        <v>128</v>
      </c>
    </row>
    <row r="81" spans="1:9" x14ac:dyDescent="0.25">
      <c r="A81" s="151" t="s">
        <v>129</v>
      </c>
      <c r="B81" s="151"/>
    </row>
    <row r="82" spans="1:9" x14ac:dyDescent="0.25">
      <c r="A82" s="116" t="s">
        <v>289</v>
      </c>
      <c r="B82" s="116"/>
      <c r="C82" s="116"/>
      <c r="D82" s="116"/>
      <c r="E82" s="116"/>
      <c r="F82" s="116"/>
      <c r="G82" s="116"/>
      <c r="H82" s="116"/>
    </row>
    <row r="84" spans="1:9" ht="47.25" customHeight="1" x14ac:dyDescent="0.25">
      <c r="A84" s="114" t="s">
        <v>290</v>
      </c>
      <c r="B84" s="114"/>
      <c r="C84" s="114"/>
      <c r="D84" s="114"/>
      <c r="E84" s="114"/>
      <c r="F84" s="114"/>
      <c r="G84" s="114"/>
      <c r="H84" s="114"/>
    </row>
    <row r="86" spans="1:9" x14ac:dyDescent="0.25">
      <c r="A86" s="116" t="s">
        <v>130</v>
      </c>
      <c r="B86" s="116"/>
      <c r="C86" s="116"/>
      <c r="D86" s="116"/>
      <c r="E86" s="116"/>
      <c r="F86" s="116"/>
      <c r="G86" s="116"/>
      <c r="H86" s="116"/>
      <c r="I86" s="116"/>
    </row>
  </sheetData>
  <mergeCells count="30">
    <mergeCell ref="A17:M17"/>
    <mergeCell ref="A21:B21"/>
    <mergeCell ref="A19:C19"/>
    <mergeCell ref="A8:K8"/>
    <mergeCell ref="B1:K1"/>
    <mergeCell ref="A22:B22"/>
    <mergeCell ref="A23:B23"/>
    <mergeCell ref="A24:B24"/>
    <mergeCell ref="A25:B25"/>
    <mergeCell ref="A26:B26"/>
    <mergeCell ref="A33:B33"/>
    <mergeCell ref="A35:E35"/>
    <mergeCell ref="A37:B37"/>
    <mergeCell ref="A27:B27"/>
    <mergeCell ref="A28:B28"/>
    <mergeCell ref="A29:B29"/>
    <mergeCell ref="A30:B30"/>
    <mergeCell ref="A31:B31"/>
    <mergeCell ref="A32:B32"/>
    <mergeCell ref="A57:B61"/>
    <mergeCell ref="A62:B66"/>
    <mergeCell ref="A52:B56"/>
    <mergeCell ref="A38:B50"/>
    <mergeCell ref="A51:B51"/>
    <mergeCell ref="A86:I86"/>
    <mergeCell ref="A69:B69"/>
    <mergeCell ref="A70:B75"/>
    <mergeCell ref="A84:H84"/>
    <mergeCell ref="A82:H82"/>
    <mergeCell ref="A81:B8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100"/>
  <sheetViews>
    <sheetView tabSelected="1" topLeftCell="A26" zoomScaleNormal="100" workbookViewId="0">
      <selection activeCell="G37" sqref="G37:G38"/>
    </sheetView>
  </sheetViews>
  <sheetFormatPr baseColWidth="10" defaultRowHeight="15" x14ac:dyDescent="0.25"/>
  <cols>
    <col min="1" max="1" width="23.28515625" customWidth="1"/>
    <col min="2" max="2" width="13.28515625" customWidth="1"/>
    <col min="3" max="3" width="33.42578125" customWidth="1"/>
    <col min="4" max="4" width="24" customWidth="1"/>
    <col min="5" max="5" width="22.7109375" customWidth="1"/>
    <col min="7" max="7" width="13" bestFit="1" customWidth="1"/>
    <col min="9" max="9" width="15" customWidth="1"/>
  </cols>
  <sheetData>
    <row r="1" spans="1:14" x14ac:dyDescent="0.25">
      <c r="A1" s="7" t="s">
        <v>76</v>
      </c>
      <c r="B1" s="116" t="s">
        <v>333</v>
      </c>
      <c r="C1" s="116"/>
      <c r="D1" s="116"/>
      <c r="E1" s="116"/>
      <c r="F1" s="116"/>
      <c r="G1" s="116"/>
      <c r="H1" s="116"/>
      <c r="I1" s="116"/>
      <c r="J1" s="116"/>
    </row>
    <row r="2" spans="1:14" x14ac:dyDescent="0.25">
      <c r="A2" s="7"/>
    </row>
    <row r="3" spans="1:14" ht="23.25" x14ac:dyDescent="0.35">
      <c r="A3" s="7" t="s">
        <v>131</v>
      </c>
      <c r="B3" s="162" t="s">
        <v>132</v>
      </c>
      <c r="C3" s="162"/>
    </row>
    <row r="5" spans="1:14" x14ac:dyDescent="0.25">
      <c r="A5" s="21" t="s">
        <v>4</v>
      </c>
      <c r="B5" s="19"/>
    </row>
    <row r="7" spans="1:14" ht="84.75" customHeight="1" x14ac:dyDescent="0.25">
      <c r="A7" s="160" t="s">
        <v>322</v>
      </c>
      <c r="B7" s="161"/>
      <c r="C7" s="161"/>
      <c r="D7" s="161"/>
      <c r="E7" s="161"/>
      <c r="F7" s="161"/>
      <c r="G7" s="161"/>
      <c r="H7" s="161"/>
      <c r="I7" s="35"/>
      <c r="J7" s="35"/>
      <c r="K7" s="35"/>
      <c r="L7" s="35"/>
      <c r="M7" s="35"/>
      <c r="N7" s="36"/>
    </row>
    <row r="8" spans="1:14" x14ac:dyDescent="0.25">
      <c r="A8" t="s">
        <v>133</v>
      </c>
    </row>
    <row r="9" spans="1:14" x14ac:dyDescent="0.25">
      <c r="A9" t="s">
        <v>134</v>
      </c>
    </row>
    <row r="10" spans="1:14" x14ac:dyDescent="0.25">
      <c r="A10" t="s">
        <v>135</v>
      </c>
    </row>
    <row r="11" spans="1:14" x14ac:dyDescent="0.25">
      <c r="A11" t="s">
        <v>136</v>
      </c>
    </row>
    <row r="12" spans="1:14" x14ac:dyDescent="0.25">
      <c r="A12" t="s">
        <v>137</v>
      </c>
    </row>
    <row r="13" spans="1:14" x14ac:dyDescent="0.25">
      <c r="A13" t="s">
        <v>138</v>
      </c>
    </row>
    <row r="14" spans="1:14" x14ac:dyDescent="0.25">
      <c r="A14" t="s">
        <v>291</v>
      </c>
    </row>
    <row r="15" spans="1:14" x14ac:dyDescent="0.25">
      <c r="A15" t="s">
        <v>139</v>
      </c>
    </row>
    <row r="16" spans="1:14" x14ac:dyDescent="0.25">
      <c r="A16" t="s">
        <v>140</v>
      </c>
    </row>
    <row r="19" spans="1:7" x14ac:dyDescent="0.25">
      <c r="A19" s="21" t="s">
        <v>141</v>
      </c>
      <c r="B19" s="21"/>
    </row>
    <row r="21" spans="1:7" x14ac:dyDescent="0.25">
      <c r="A21" s="155" t="s">
        <v>108</v>
      </c>
      <c r="B21" s="155"/>
      <c r="C21" s="127" t="s">
        <v>25</v>
      </c>
      <c r="D21" s="127"/>
      <c r="E21" s="127" t="s">
        <v>109</v>
      </c>
      <c r="F21" s="127"/>
    </row>
    <row r="22" spans="1:7" ht="45" customHeight="1" x14ac:dyDescent="0.25">
      <c r="A22" s="164" t="s">
        <v>142</v>
      </c>
      <c r="B22" s="164"/>
      <c r="C22" s="23" t="s">
        <v>143</v>
      </c>
      <c r="D22" s="22" t="s">
        <v>145</v>
      </c>
      <c r="E22" s="165" t="s">
        <v>144</v>
      </c>
      <c r="F22" s="166"/>
    </row>
    <row r="23" spans="1:7" x14ac:dyDescent="0.25">
      <c r="A23" s="115" t="s">
        <v>146</v>
      </c>
      <c r="B23" s="115"/>
      <c r="C23" s="1" t="s">
        <v>147</v>
      </c>
      <c r="D23" s="1">
        <v>0</v>
      </c>
      <c r="E23" s="103">
        <v>10000</v>
      </c>
      <c r="F23" s="30"/>
      <c r="G23" t="s">
        <v>334</v>
      </c>
    </row>
    <row r="24" spans="1:7" x14ac:dyDescent="0.25">
      <c r="A24" s="115"/>
      <c r="B24" s="115"/>
      <c r="C24" s="1" t="s">
        <v>148</v>
      </c>
      <c r="D24" s="1">
        <v>3</v>
      </c>
      <c r="E24" s="103">
        <v>1500</v>
      </c>
      <c r="F24" s="30"/>
    </row>
    <row r="25" spans="1:7" x14ac:dyDescent="0.25">
      <c r="A25" s="115"/>
      <c r="B25" s="115"/>
      <c r="C25" s="1" t="s">
        <v>292</v>
      </c>
      <c r="D25" s="1">
        <v>3</v>
      </c>
      <c r="E25" s="103">
        <v>500</v>
      </c>
      <c r="F25" s="30"/>
    </row>
    <row r="26" spans="1:7" x14ac:dyDescent="0.25">
      <c r="A26" s="115"/>
      <c r="B26" s="115"/>
      <c r="C26" s="1" t="s">
        <v>149</v>
      </c>
      <c r="D26" s="1">
        <v>5</v>
      </c>
      <c r="E26" s="103">
        <v>600</v>
      </c>
      <c r="F26" s="30"/>
    </row>
    <row r="27" spans="1:7" x14ac:dyDescent="0.25">
      <c r="A27" s="115"/>
      <c r="B27" s="115"/>
      <c r="C27" s="1" t="s">
        <v>150</v>
      </c>
      <c r="D27" s="1">
        <v>5</v>
      </c>
      <c r="E27" s="103">
        <v>200</v>
      </c>
      <c r="F27" s="30"/>
    </row>
    <row r="28" spans="1:7" x14ac:dyDescent="0.25">
      <c r="A28" s="115"/>
      <c r="B28" s="115"/>
      <c r="C28" s="1" t="s">
        <v>151</v>
      </c>
      <c r="D28" s="1">
        <v>10</v>
      </c>
      <c r="E28" s="103">
        <v>15000</v>
      </c>
      <c r="F28" s="30"/>
    </row>
    <row r="29" spans="1:7" x14ac:dyDescent="0.25">
      <c r="A29" s="115"/>
      <c r="B29" s="115"/>
      <c r="C29" s="1" t="s">
        <v>152</v>
      </c>
      <c r="D29" s="1">
        <v>5</v>
      </c>
      <c r="E29" s="103">
        <v>35000</v>
      </c>
      <c r="F29" s="30"/>
    </row>
    <row r="30" spans="1:7" x14ac:dyDescent="0.25">
      <c r="A30" s="115"/>
      <c r="B30" s="115"/>
      <c r="C30" s="1" t="s">
        <v>153</v>
      </c>
      <c r="D30" s="1">
        <v>10</v>
      </c>
      <c r="E30" s="103">
        <v>2000</v>
      </c>
      <c r="F30" s="30"/>
    </row>
    <row r="31" spans="1:7" x14ac:dyDescent="0.25">
      <c r="A31" s="115"/>
      <c r="B31" s="115"/>
      <c r="C31" s="1" t="s">
        <v>154</v>
      </c>
      <c r="D31" s="1">
        <v>10</v>
      </c>
      <c r="E31" s="103">
        <v>3500</v>
      </c>
      <c r="F31" s="30"/>
    </row>
    <row r="32" spans="1:7" x14ac:dyDescent="0.25">
      <c r="A32" s="115"/>
      <c r="B32" s="115"/>
      <c r="C32" s="1" t="s">
        <v>155</v>
      </c>
      <c r="D32" s="1">
        <v>20</v>
      </c>
      <c r="E32" s="103">
        <v>12000</v>
      </c>
      <c r="F32" s="30"/>
    </row>
    <row r="33" spans="1:13" x14ac:dyDescent="0.25">
      <c r="A33" s="115"/>
      <c r="B33" s="115"/>
      <c r="C33" s="1" t="s">
        <v>156</v>
      </c>
      <c r="D33" s="1">
        <v>5</v>
      </c>
      <c r="E33" s="103">
        <v>2100</v>
      </c>
      <c r="F33" s="30"/>
    </row>
    <row r="34" spans="1:13" ht="30" x14ac:dyDescent="0.25">
      <c r="A34" s="175"/>
      <c r="B34" s="176"/>
      <c r="C34" s="6"/>
      <c r="D34" s="31" t="s">
        <v>159</v>
      </c>
      <c r="E34" s="153"/>
      <c r="F34" s="154"/>
    </row>
    <row r="35" spans="1:13" x14ac:dyDescent="0.25">
      <c r="A35" s="115" t="s">
        <v>157</v>
      </c>
      <c r="B35" s="115"/>
      <c r="C35" s="15" t="s">
        <v>158</v>
      </c>
      <c r="D35" s="1"/>
      <c r="E35" s="168"/>
      <c r="F35" s="169"/>
    </row>
    <row r="36" spans="1:13" x14ac:dyDescent="0.25">
      <c r="A36" s="115"/>
      <c r="B36" s="115"/>
      <c r="C36" s="15" t="s">
        <v>160</v>
      </c>
      <c r="D36" s="69">
        <v>5</v>
      </c>
      <c r="E36" s="104">
        <v>500</v>
      </c>
      <c r="F36" s="30"/>
    </row>
    <row r="37" spans="1:13" x14ac:dyDescent="0.25">
      <c r="A37" s="115"/>
      <c r="B37" s="115"/>
      <c r="C37" s="15" t="s">
        <v>161</v>
      </c>
      <c r="D37" s="69">
        <v>5</v>
      </c>
      <c r="E37" s="104">
        <v>1200</v>
      </c>
      <c r="F37" s="30"/>
    </row>
    <row r="38" spans="1:13" x14ac:dyDescent="0.25">
      <c r="A38" s="115"/>
      <c r="B38" s="115"/>
      <c r="C38" s="15" t="s">
        <v>162</v>
      </c>
      <c r="D38" s="69">
        <v>5</v>
      </c>
      <c r="E38" s="104">
        <v>1200</v>
      </c>
      <c r="F38" s="30"/>
    </row>
    <row r="39" spans="1:13" x14ac:dyDescent="0.25">
      <c r="A39" s="115"/>
      <c r="B39" s="115"/>
      <c r="C39" s="15" t="s">
        <v>163</v>
      </c>
      <c r="D39" s="69">
        <v>5</v>
      </c>
      <c r="E39" s="104">
        <v>300</v>
      </c>
      <c r="F39" s="30"/>
    </row>
    <row r="40" spans="1:13" x14ac:dyDescent="0.25">
      <c r="A40" s="115"/>
      <c r="B40" s="115"/>
      <c r="C40" s="15" t="s">
        <v>164</v>
      </c>
      <c r="D40" s="69">
        <v>5</v>
      </c>
      <c r="E40" s="104">
        <v>1500</v>
      </c>
      <c r="F40" s="30"/>
    </row>
    <row r="41" spans="1:13" x14ac:dyDescent="0.25">
      <c r="A41" s="115"/>
      <c r="B41" s="115"/>
      <c r="C41" s="15" t="s">
        <v>165</v>
      </c>
      <c r="D41" s="69">
        <v>5</v>
      </c>
      <c r="E41" s="104">
        <v>400</v>
      </c>
      <c r="F41" s="30"/>
    </row>
    <row r="42" spans="1:13" x14ac:dyDescent="0.25">
      <c r="A42" s="115"/>
      <c r="B42" s="115"/>
      <c r="C42" s="15" t="s">
        <v>166</v>
      </c>
      <c r="D42" s="69">
        <v>5</v>
      </c>
      <c r="E42" s="104">
        <v>200</v>
      </c>
      <c r="F42" s="30"/>
    </row>
    <row r="43" spans="1:13" x14ac:dyDescent="0.25">
      <c r="A43" s="115"/>
      <c r="B43" s="115"/>
      <c r="C43" s="15" t="s">
        <v>167</v>
      </c>
      <c r="D43" s="69">
        <v>5</v>
      </c>
      <c r="E43" s="104">
        <v>200</v>
      </c>
      <c r="F43" s="30"/>
    </row>
    <row r="44" spans="1:13" x14ac:dyDescent="0.25">
      <c r="A44" s="115"/>
      <c r="B44" s="115"/>
      <c r="C44" s="15" t="s">
        <v>156</v>
      </c>
      <c r="D44" s="1"/>
      <c r="E44" s="29"/>
      <c r="F44" s="30"/>
    </row>
    <row r="46" spans="1:13" ht="94.5" customHeight="1" x14ac:dyDescent="0.25">
      <c r="A46" s="163" t="s">
        <v>329</v>
      </c>
      <c r="B46" s="163"/>
      <c r="C46" s="163"/>
      <c r="D46" s="163"/>
      <c r="E46" s="163"/>
      <c r="F46" s="163"/>
      <c r="G46" s="163"/>
      <c r="H46" s="47"/>
      <c r="I46" s="47"/>
      <c r="J46" s="47"/>
      <c r="K46" s="47"/>
      <c r="L46" s="47"/>
      <c r="M46" s="47"/>
    </row>
    <row r="48" spans="1:13" x14ac:dyDescent="0.25">
      <c r="A48" s="151" t="s">
        <v>175</v>
      </c>
      <c r="B48" s="151"/>
      <c r="C48" s="151"/>
      <c r="D48" s="151"/>
      <c r="F48" s="74"/>
    </row>
    <row r="49" spans="1:4" x14ac:dyDescent="0.25">
      <c r="A49" s="155" t="s">
        <v>108</v>
      </c>
      <c r="B49" s="155"/>
      <c r="C49" s="32" t="s">
        <v>25</v>
      </c>
      <c r="D49" s="16" t="s">
        <v>170</v>
      </c>
    </row>
    <row r="50" spans="1:4" x14ac:dyDescent="0.25">
      <c r="A50" s="115" t="s">
        <v>168</v>
      </c>
      <c r="B50" s="115"/>
      <c r="C50" s="1" t="s">
        <v>169</v>
      </c>
      <c r="D50" s="106">
        <v>0.2</v>
      </c>
    </row>
    <row r="51" spans="1:4" x14ac:dyDescent="0.25">
      <c r="A51" s="115"/>
      <c r="B51" s="115"/>
      <c r="C51" s="1" t="s">
        <v>157</v>
      </c>
      <c r="D51" s="106">
        <v>0</v>
      </c>
    </row>
    <row r="52" spans="1:4" x14ac:dyDescent="0.25">
      <c r="A52" s="115"/>
      <c r="B52" s="115"/>
      <c r="C52" s="1" t="s">
        <v>171</v>
      </c>
      <c r="D52" s="106">
        <v>1</v>
      </c>
    </row>
    <row r="53" spans="1:4" x14ac:dyDescent="0.25">
      <c r="A53" s="115"/>
      <c r="B53" s="115"/>
      <c r="C53" s="1" t="s">
        <v>172</v>
      </c>
      <c r="D53" s="106">
        <v>0.8</v>
      </c>
    </row>
    <row r="55" spans="1:4" x14ac:dyDescent="0.25">
      <c r="A55" t="s">
        <v>173</v>
      </c>
    </row>
    <row r="57" spans="1:4" x14ac:dyDescent="0.25">
      <c r="A57" t="s">
        <v>174</v>
      </c>
    </row>
    <row r="59" spans="1:4" x14ac:dyDescent="0.25">
      <c r="A59" s="151" t="s">
        <v>176</v>
      </c>
      <c r="B59" s="151"/>
      <c r="C59" s="151"/>
      <c r="D59" s="151"/>
    </row>
    <row r="60" spans="1:4" x14ac:dyDescent="0.25">
      <c r="A60" s="155" t="s">
        <v>108</v>
      </c>
      <c r="B60" s="155"/>
      <c r="C60" s="32" t="s">
        <v>25</v>
      </c>
      <c r="D60" s="16" t="s">
        <v>170</v>
      </c>
    </row>
    <row r="61" spans="1:4" ht="30" x14ac:dyDescent="0.25">
      <c r="A61" s="115" t="s">
        <v>168</v>
      </c>
      <c r="B61" s="115"/>
      <c r="C61" s="75" t="s">
        <v>177</v>
      </c>
      <c r="D61" s="107">
        <v>30</v>
      </c>
    </row>
    <row r="62" spans="1:4" x14ac:dyDescent="0.25">
      <c r="A62" s="115"/>
      <c r="B62" s="115"/>
      <c r="C62" s="69" t="s">
        <v>167</v>
      </c>
      <c r="D62" s="105">
        <v>0</v>
      </c>
    </row>
    <row r="63" spans="1:4" x14ac:dyDescent="0.25">
      <c r="A63" s="115"/>
      <c r="B63" s="115"/>
      <c r="C63" s="69" t="s">
        <v>178</v>
      </c>
      <c r="D63" s="107">
        <v>30</v>
      </c>
    </row>
    <row r="65" spans="1:9" x14ac:dyDescent="0.25">
      <c r="A65" s="16" t="s">
        <v>179</v>
      </c>
      <c r="B65" s="16" t="s">
        <v>181</v>
      </c>
      <c r="C65" s="16" t="s">
        <v>180</v>
      </c>
    </row>
    <row r="66" spans="1:9" x14ac:dyDescent="0.25">
      <c r="A66" s="1" t="s">
        <v>182</v>
      </c>
      <c r="B66" s="69" t="s">
        <v>183</v>
      </c>
      <c r="C66" s="69">
        <v>10</v>
      </c>
    </row>
    <row r="67" spans="1:9" x14ac:dyDescent="0.25">
      <c r="A67" s="1" t="s">
        <v>184</v>
      </c>
      <c r="B67" s="69" t="s">
        <v>185</v>
      </c>
      <c r="C67" s="69">
        <v>5</v>
      </c>
    </row>
    <row r="68" spans="1:9" x14ac:dyDescent="0.25">
      <c r="A68" s="1" t="s">
        <v>186</v>
      </c>
      <c r="B68" s="69" t="s">
        <v>187</v>
      </c>
      <c r="C68" s="69">
        <v>10</v>
      </c>
    </row>
    <row r="70" spans="1:9" x14ac:dyDescent="0.25">
      <c r="A70" s="155" t="s">
        <v>108</v>
      </c>
      <c r="B70" s="155"/>
      <c r="C70" s="32" t="s">
        <v>25</v>
      </c>
      <c r="D70" s="127" t="s">
        <v>170</v>
      </c>
      <c r="E70" s="127"/>
    </row>
    <row r="71" spans="1:9" x14ac:dyDescent="0.25">
      <c r="A71" s="177" t="s">
        <v>168</v>
      </c>
      <c r="B71" s="146"/>
      <c r="C71" s="24" t="s">
        <v>188</v>
      </c>
      <c r="D71" s="172">
        <v>0.6</v>
      </c>
      <c r="E71" s="172"/>
    </row>
    <row r="72" spans="1:9" x14ac:dyDescent="0.25">
      <c r="A72" s="178"/>
      <c r="B72" s="148"/>
      <c r="C72" s="1" t="s">
        <v>189</v>
      </c>
      <c r="D72" s="172">
        <v>0.2</v>
      </c>
      <c r="E72" s="172"/>
    </row>
    <row r="73" spans="1:9" x14ac:dyDescent="0.25">
      <c r="A73" s="178"/>
      <c r="B73" s="148"/>
      <c r="C73" s="1" t="s">
        <v>190</v>
      </c>
      <c r="D73" s="172">
        <v>0.1</v>
      </c>
      <c r="E73" s="172"/>
    </row>
    <row r="74" spans="1:9" x14ac:dyDescent="0.25">
      <c r="A74" s="178"/>
      <c r="B74" s="148"/>
      <c r="C74" s="27" t="s">
        <v>191</v>
      </c>
      <c r="D74" s="173">
        <v>0.1</v>
      </c>
      <c r="E74" s="174"/>
    </row>
    <row r="75" spans="1:9" x14ac:dyDescent="0.25">
      <c r="A75" s="170" t="s">
        <v>192</v>
      </c>
      <c r="B75" s="171"/>
      <c r="C75" s="16" t="s">
        <v>335</v>
      </c>
      <c r="D75" s="7" t="s">
        <v>193</v>
      </c>
      <c r="E75" s="7" t="s">
        <v>194</v>
      </c>
    </row>
    <row r="76" spans="1:9" x14ac:dyDescent="0.25">
      <c r="A76" s="168" t="s">
        <v>182</v>
      </c>
      <c r="B76" s="169"/>
      <c r="C76" s="89">
        <v>0.28000000000000003</v>
      </c>
      <c r="D76" s="76">
        <v>10</v>
      </c>
      <c r="E76" s="67">
        <v>2</v>
      </c>
    </row>
    <row r="77" spans="1:9" x14ac:dyDescent="0.25">
      <c r="A77" s="168" t="s">
        <v>184</v>
      </c>
      <c r="B77" s="169"/>
      <c r="C77" s="89">
        <v>0.24</v>
      </c>
      <c r="D77" s="76">
        <v>5</v>
      </c>
      <c r="E77" s="67">
        <v>1</v>
      </c>
    </row>
    <row r="78" spans="1:9" x14ac:dyDescent="0.25">
      <c r="A78" s="168" t="s">
        <v>186</v>
      </c>
      <c r="B78" s="169"/>
      <c r="C78" s="89">
        <v>0.25</v>
      </c>
      <c r="D78" s="76">
        <v>10</v>
      </c>
      <c r="E78" s="67">
        <v>1</v>
      </c>
    </row>
    <row r="80" spans="1:9" x14ac:dyDescent="0.25">
      <c r="A80" s="158" t="s">
        <v>198</v>
      </c>
      <c r="B80" s="158"/>
      <c r="G80" s="108">
        <v>110300.81200000001</v>
      </c>
      <c r="H80" s="55">
        <v>0.6</v>
      </c>
      <c r="I80" s="109">
        <f>$G$80*H80</f>
        <v>66180.487200000003</v>
      </c>
    </row>
    <row r="81" spans="1:10" x14ac:dyDescent="0.25">
      <c r="A81" t="s">
        <v>199</v>
      </c>
      <c r="H81" s="55">
        <v>0.2</v>
      </c>
      <c r="I81" s="109">
        <f t="shared" ref="I81:I83" si="0">$G$80*H81</f>
        <v>22060.162400000001</v>
      </c>
    </row>
    <row r="82" spans="1:10" x14ac:dyDescent="0.25">
      <c r="A82" t="s">
        <v>200</v>
      </c>
      <c r="H82" s="55">
        <v>0.1</v>
      </c>
      <c r="I82" s="109">
        <f t="shared" si="0"/>
        <v>11030.081200000001</v>
      </c>
    </row>
    <row r="83" spans="1:10" x14ac:dyDescent="0.25">
      <c r="A83" t="s">
        <v>201</v>
      </c>
      <c r="H83" s="55">
        <v>0.1</v>
      </c>
      <c r="I83" s="109">
        <f t="shared" si="0"/>
        <v>11030.081200000001</v>
      </c>
    </row>
    <row r="84" spans="1:10" x14ac:dyDescent="0.25">
      <c r="A84" t="s">
        <v>293</v>
      </c>
    </row>
    <row r="87" spans="1:10" x14ac:dyDescent="0.25">
      <c r="A87" s="21" t="s">
        <v>129</v>
      </c>
    </row>
    <row r="88" spans="1:10" ht="33.75" customHeight="1" x14ac:dyDescent="0.25">
      <c r="A88" s="163" t="s">
        <v>202</v>
      </c>
      <c r="B88" s="167"/>
      <c r="C88" s="167"/>
      <c r="D88" s="167"/>
      <c r="E88" s="167"/>
      <c r="F88" s="167"/>
      <c r="G88" s="167"/>
      <c r="H88" s="167"/>
      <c r="I88" s="167"/>
    </row>
    <row r="89" spans="1:10" ht="36" customHeight="1" x14ac:dyDescent="0.25">
      <c r="A89" s="163" t="s">
        <v>294</v>
      </c>
      <c r="B89" s="167"/>
      <c r="C89" s="167"/>
      <c r="D89" s="167"/>
      <c r="E89" s="167"/>
      <c r="F89" s="167"/>
      <c r="G89" s="167"/>
      <c r="H89" s="167"/>
      <c r="I89" s="167"/>
      <c r="J89" s="167"/>
    </row>
    <row r="90" spans="1:10" ht="34.5" customHeight="1" x14ac:dyDescent="0.25">
      <c r="A90" s="163" t="s">
        <v>295</v>
      </c>
      <c r="B90" s="167"/>
      <c r="C90" s="167"/>
      <c r="D90" s="167"/>
      <c r="E90" s="167"/>
      <c r="F90" s="167"/>
      <c r="G90" s="167"/>
      <c r="H90" s="167"/>
      <c r="I90" s="167"/>
      <c r="J90" s="167"/>
    </row>
    <row r="91" spans="1:10" ht="31.5" customHeight="1" x14ac:dyDescent="0.25">
      <c r="A91" s="163" t="s">
        <v>296</v>
      </c>
      <c r="B91" s="167"/>
      <c r="C91" s="167"/>
      <c r="D91" s="167"/>
      <c r="E91" s="167"/>
      <c r="F91" s="167"/>
      <c r="G91" s="167"/>
      <c r="H91" s="167"/>
      <c r="I91" s="167"/>
      <c r="J91" s="167"/>
    </row>
    <row r="96" spans="1:10" x14ac:dyDescent="0.25">
      <c r="A96" s="55">
        <v>0.6</v>
      </c>
      <c r="B96">
        <v>152309.682</v>
      </c>
      <c r="C96">
        <f>$B$96*A96</f>
        <v>91385.809200000003</v>
      </c>
    </row>
    <row r="97" spans="1:3" x14ac:dyDescent="0.25">
      <c r="A97" s="55">
        <v>0.2</v>
      </c>
      <c r="C97">
        <f t="shared" ref="C97:C99" si="1">$B$96*A97</f>
        <v>30461.936400000002</v>
      </c>
    </row>
    <row r="98" spans="1:3" x14ac:dyDescent="0.25">
      <c r="A98" s="55">
        <v>0.1</v>
      </c>
      <c r="C98">
        <f>$B$96*A98</f>
        <v>15230.968200000001</v>
      </c>
    </row>
    <row r="99" spans="1:3" x14ac:dyDescent="0.25">
      <c r="A99" s="55">
        <v>0.1</v>
      </c>
      <c r="C99">
        <f t="shared" si="1"/>
        <v>15230.968200000001</v>
      </c>
    </row>
    <row r="100" spans="1:3" x14ac:dyDescent="0.25">
      <c r="C100">
        <f>SUM(C96:C99)</f>
        <v>152309.682</v>
      </c>
    </row>
  </sheetData>
  <mergeCells count="36">
    <mergeCell ref="A59:D59"/>
    <mergeCell ref="D74:E74"/>
    <mergeCell ref="A91:J91"/>
    <mergeCell ref="A34:B34"/>
    <mergeCell ref="E34:F34"/>
    <mergeCell ref="E35:F35"/>
    <mergeCell ref="A49:B49"/>
    <mergeCell ref="A50:B53"/>
    <mergeCell ref="A76:B76"/>
    <mergeCell ref="A77:B77"/>
    <mergeCell ref="A61:B63"/>
    <mergeCell ref="A70:B70"/>
    <mergeCell ref="A71:B74"/>
    <mergeCell ref="D70:E70"/>
    <mergeCell ref="D71:E71"/>
    <mergeCell ref="D72:E72"/>
    <mergeCell ref="A90:J90"/>
    <mergeCell ref="A88:I88"/>
    <mergeCell ref="A80:B80"/>
    <mergeCell ref="A78:B78"/>
    <mergeCell ref="A60:B60"/>
    <mergeCell ref="A75:B75"/>
    <mergeCell ref="D73:E73"/>
    <mergeCell ref="A89:J89"/>
    <mergeCell ref="A7:H7"/>
    <mergeCell ref="B1:J1"/>
    <mergeCell ref="B3:C3"/>
    <mergeCell ref="A48:D48"/>
    <mergeCell ref="A35:B44"/>
    <mergeCell ref="A23:B33"/>
    <mergeCell ref="A21:B21"/>
    <mergeCell ref="A46:G46"/>
    <mergeCell ref="A22:B22"/>
    <mergeCell ref="C21:D21"/>
    <mergeCell ref="E21:F21"/>
    <mergeCell ref="E22:F2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124"/>
  <sheetViews>
    <sheetView topLeftCell="A28" workbookViewId="0">
      <selection activeCell="H28" sqref="H28"/>
    </sheetView>
  </sheetViews>
  <sheetFormatPr baseColWidth="10" defaultRowHeight="15" x14ac:dyDescent="0.25"/>
  <cols>
    <col min="1" max="1" width="22.7109375" customWidth="1"/>
    <col min="2" max="2" width="19.28515625" customWidth="1"/>
    <col min="3" max="3" width="18.7109375" customWidth="1"/>
    <col min="4" max="4" width="15.140625" style="12" customWidth="1"/>
  </cols>
  <sheetData>
    <row r="1" spans="1:14" x14ac:dyDescent="0.25">
      <c r="A1" s="81" t="s">
        <v>76</v>
      </c>
      <c r="B1" t="s">
        <v>203</v>
      </c>
    </row>
    <row r="2" spans="1:14" x14ac:dyDescent="0.25">
      <c r="A2" s="81" t="s">
        <v>204</v>
      </c>
      <c r="B2" t="s">
        <v>297</v>
      </c>
    </row>
    <row r="3" spans="1:14" ht="23.25" x14ac:dyDescent="0.35">
      <c r="A3" s="81" t="s">
        <v>51</v>
      </c>
      <c r="B3" s="82" t="s">
        <v>205</v>
      </c>
      <c r="C3" s="83"/>
      <c r="D3" s="84"/>
      <c r="E3" s="83"/>
    </row>
    <row r="5" spans="1:14" x14ac:dyDescent="0.25">
      <c r="A5" s="17" t="s">
        <v>53</v>
      </c>
    </row>
    <row r="6" spans="1:14" ht="29.25" customHeight="1" x14ac:dyDescent="0.25">
      <c r="A6" s="185" t="s">
        <v>298</v>
      </c>
      <c r="B6" s="186"/>
      <c r="C6" s="186"/>
      <c r="D6" s="186"/>
      <c r="E6" s="186"/>
      <c r="F6" s="186"/>
      <c r="G6" s="186"/>
      <c r="H6" s="186"/>
      <c r="I6" s="186"/>
      <c r="J6" s="186"/>
      <c r="K6" s="186"/>
      <c r="L6" s="186"/>
      <c r="M6" s="186"/>
      <c r="N6" s="186"/>
    </row>
    <row r="8" spans="1:14" x14ac:dyDescent="0.25">
      <c r="A8" t="s">
        <v>206</v>
      </c>
    </row>
    <row r="10" spans="1:14" x14ac:dyDescent="0.25">
      <c r="A10" s="181" t="s">
        <v>207</v>
      </c>
      <c r="B10" s="181"/>
      <c r="C10" s="19"/>
      <c r="D10" s="41"/>
    </row>
    <row r="11" spans="1:14" x14ac:dyDescent="0.25">
      <c r="A11" s="127" t="s">
        <v>208</v>
      </c>
      <c r="B11" s="127"/>
      <c r="C11" s="127" t="s">
        <v>207</v>
      </c>
      <c r="D11" s="127"/>
    </row>
    <row r="12" spans="1:14" x14ac:dyDescent="0.25">
      <c r="A12" s="156" t="s">
        <v>56</v>
      </c>
      <c r="B12" s="156"/>
      <c r="C12" s="156">
        <v>1500</v>
      </c>
      <c r="D12" s="156"/>
    </row>
    <row r="13" spans="1:14" x14ac:dyDescent="0.25">
      <c r="A13" s="156" t="s">
        <v>57</v>
      </c>
      <c r="B13" s="156"/>
      <c r="C13" s="156">
        <v>3300</v>
      </c>
      <c r="D13" s="156"/>
    </row>
    <row r="14" spans="1:14" x14ac:dyDescent="0.25">
      <c r="A14" s="156" t="s">
        <v>209</v>
      </c>
      <c r="B14" s="156"/>
      <c r="C14" s="156">
        <v>4400</v>
      </c>
      <c r="D14" s="156"/>
    </row>
    <row r="16" spans="1:14" x14ac:dyDescent="0.25">
      <c r="A16" t="s">
        <v>210</v>
      </c>
    </row>
    <row r="18" spans="1:15" x14ac:dyDescent="0.25">
      <c r="A18" s="7" t="s">
        <v>211</v>
      </c>
      <c r="B18" s="7"/>
      <c r="C18" s="7"/>
      <c r="D18" s="37"/>
    </row>
    <row r="19" spans="1:15" ht="34.5" customHeight="1" x14ac:dyDescent="0.25">
      <c r="A19" s="23" t="s">
        <v>208</v>
      </c>
      <c r="B19" s="164" t="s">
        <v>212</v>
      </c>
      <c r="C19" s="164"/>
      <c r="D19" s="164"/>
    </row>
    <row r="20" spans="1:15" x14ac:dyDescent="0.25">
      <c r="A20" s="34" t="s">
        <v>56</v>
      </c>
      <c r="B20" s="34" t="s">
        <v>342</v>
      </c>
      <c r="C20" s="187">
        <f>1500/3000</f>
        <v>0.5</v>
      </c>
      <c r="D20" s="187"/>
    </row>
    <row r="21" spans="1:15" x14ac:dyDescent="0.25">
      <c r="A21" s="34" t="s">
        <v>57</v>
      </c>
      <c r="B21" s="34" t="s">
        <v>213</v>
      </c>
      <c r="C21" s="187">
        <f>3300/6000</f>
        <v>0.55000000000000004</v>
      </c>
      <c r="D21" s="187"/>
    </row>
    <row r="22" spans="1:15" x14ac:dyDescent="0.25">
      <c r="A22" s="34" t="s">
        <v>209</v>
      </c>
      <c r="B22" s="34" t="s">
        <v>214</v>
      </c>
      <c r="C22" s="187">
        <f>4400/8000</f>
        <v>0.55000000000000004</v>
      </c>
      <c r="D22" s="187"/>
    </row>
    <row r="24" spans="1:15" x14ac:dyDescent="0.25">
      <c r="A24" s="188" t="s">
        <v>215</v>
      </c>
      <c r="B24" s="188"/>
      <c r="C24" s="188"/>
      <c r="D24" s="188"/>
      <c r="E24" s="188"/>
      <c r="F24" s="188"/>
      <c r="G24" s="188"/>
      <c r="H24" s="188"/>
      <c r="I24" s="188"/>
      <c r="J24" s="188"/>
      <c r="K24" s="188"/>
      <c r="L24" s="188"/>
      <c r="M24" s="188"/>
      <c r="N24" s="188"/>
      <c r="O24" s="188"/>
    </row>
    <row r="26" spans="1:15" x14ac:dyDescent="0.25">
      <c r="A26" s="151" t="s">
        <v>216</v>
      </c>
      <c r="B26" s="151"/>
      <c r="C26" s="151"/>
      <c r="D26" s="151"/>
    </row>
    <row r="27" spans="1:15" x14ac:dyDescent="0.25">
      <c r="A27" s="155" t="s">
        <v>217</v>
      </c>
      <c r="B27" s="155"/>
      <c r="C27" s="33" t="s">
        <v>218</v>
      </c>
      <c r="D27" s="127" t="s">
        <v>219</v>
      </c>
      <c r="E27" s="127"/>
      <c r="F27" s="127"/>
    </row>
    <row r="28" spans="1:15" x14ac:dyDescent="0.25">
      <c r="A28" s="115" t="s">
        <v>64</v>
      </c>
      <c r="B28" s="115"/>
      <c r="C28" s="1"/>
      <c r="D28" s="38" t="s">
        <v>56</v>
      </c>
      <c r="E28" s="34" t="s">
        <v>57</v>
      </c>
      <c r="F28" s="34" t="s">
        <v>58</v>
      </c>
    </row>
    <row r="29" spans="1:15" x14ac:dyDescent="0.25">
      <c r="A29" s="115"/>
      <c r="B29" s="115"/>
      <c r="C29" s="179" t="s">
        <v>299</v>
      </c>
      <c r="D29" s="168"/>
      <c r="E29" s="183"/>
      <c r="F29" s="169"/>
    </row>
    <row r="30" spans="1:15" x14ac:dyDescent="0.25">
      <c r="A30" s="115"/>
      <c r="B30" s="115"/>
      <c r="C30" s="180"/>
      <c r="D30" s="112">
        <f>+C20</f>
        <v>0.5</v>
      </c>
      <c r="E30" s="112">
        <f>+C21</f>
        <v>0.55000000000000004</v>
      </c>
      <c r="F30" s="112">
        <f>+C22</f>
        <v>0.55000000000000004</v>
      </c>
      <c r="G30" s="59"/>
    </row>
    <row r="32" spans="1:15" ht="56.25" customHeight="1" x14ac:dyDescent="0.25">
      <c r="A32" s="114" t="s">
        <v>300</v>
      </c>
      <c r="B32" s="114"/>
      <c r="C32" s="114"/>
      <c r="D32" s="114"/>
      <c r="E32" s="114"/>
      <c r="F32" s="114"/>
      <c r="G32" s="114"/>
      <c r="H32" s="114"/>
      <c r="I32" s="114"/>
      <c r="J32" s="114"/>
      <c r="K32" s="114"/>
      <c r="L32" s="114"/>
      <c r="M32" s="47"/>
      <c r="N32" s="47"/>
    </row>
    <row r="34" spans="1:4" x14ac:dyDescent="0.25">
      <c r="A34" t="s">
        <v>220</v>
      </c>
    </row>
    <row r="35" spans="1:4" ht="30" x14ac:dyDescent="0.25">
      <c r="A35" s="110" t="s">
        <v>108</v>
      </c>
      <c r="B35" s="184" t="s">
        <v>25</v>
      </c>
      <c r="C35" s="184"/>
      <c r="D35" s="40" t="s">
        <v>221</v>
      </c>
    </row>
    <row r="36" spans="1:4" x14ac:dyDescent="0.25">
      <c r="A36" s="115" t="s">
        <v>222</v>
      </c>
      <c r="B36" s="116" t="s">
        <v>223</v>
      </c>
      <c r="C36" s="116"/>
      <c r="D36" s="38"/>
    </row>
    <row r="37" spans="1:4" x14ac:dyDescent="0.25">
      <c r="A37" s="115"/>
      <c r="B37" s="116" t="s">
        <v>65</v>
      </c>
      <c r="C37" s="116"/>
      <c r="D37" s="54">
        <v>4</v>
      </c>
    </row>
    <row r="38" spans="1:4" x14ac:dyDescent="0.25">
      <c r="A38" s="115"/>
      <c r="B38" s="116" t="s">
        <v>33</v>
      </c>
      <c r="C38" s="116"/>
      <c r="D38" s="54">
        <v>5</v>
      </c>
    </row>
    <row r="39" spans="1:4" x14ac:dyDescent="0.25">
      <c r="A39" s="115"/>
      <c r="B39" s="116" t="s">
        <v>34</v>
      </c>
      <c r="C39" s="116"/>
      <c r="D39" s="54">
        <v>6</v>
      </c>
    </row>
    <row r="40" spans="1:4" x14ac:dyDescent="0.25">
      <c r="A40" s="115"/>
      <c r="B40" s="116" t="s">
        <v>35</v>
      </c>
      <c r="C40" s="116"/>
      <c r="D40" s="54">
        <v>7</v>
      </c>
    </row>
    <row r="41" spans="1:4" x14ac:dyDescent="0.25">
      <c r="A41" s="115"/>
      <c r="B41" s="116"/>
      <c r="C41" s="116"/>
      <c r="D41" s="38"/>
    </row>
    <row r="42" spans="1:4" x14ac:dyDescent="0.25">
      <c r="A42" s="115"/>
      <c r="B42" s="182" t="s">
        <v>224</v>
      </c>
      <c r="C42" s="182"/>
      <c r="D42" s="38"/>
    </row>
    <row r="43" spans="1:4" x14ac:dyDescent="0.25">
      <c r="A43" s="115"/>
      <c r="B43" s="116" t="s">
        <v>225</v>
      </c>
      <c r="C43" s="116"/>
      <c r="D43" s="38">
        <v>500</v>
      </c>
    </row>
    <row r="44" spans="1:4" x14ac:dyDescent="0.25">
      <c r="A44" s="115"/>
      <c r="B44" s="116" t="s">
        <v>226</v>
      </c>
      <c r="C44" s="116"/>
      <c r="D44" s="38">
        <v>50</v>
      </c>
    </row>
    <row r="45" spans="1:4" x14ac:dyDescent="0.25">
      <c r="A45" s="115"/>
      <c r="B45" s="116" t="s">
        <v>227</v>
      </c>
      <c r="C45" s="116"/>
      <c r="D45" s="38">
        <v>450</v>
      </c>
    </row>
    <row r="46" spans="1:4" x14ac:dyDescent="0.25">
      <c r="A46" s="115"/>
      <c r="B46" s="116" t="s">
        <v>228</v>
      </c>
      <c r="C46" s="116"/>
      <c r="D46" s="38">
        <v>300</v>
      </c>
    </row>
    <row r="47" spans="1:4" x14ac:dyDescent="0.25">
      <c r="A47" s="115"/>
      <c r="B47" s="116" t="s">
        <v>229</v>
      </c>
      <c r="C47" s="116"/>
      <c r="D47" s="38">
        <v>200</v>
      </c>
    </row>
    <row r="48" spans="1:4" x14ac:dyDescent="0.25">
      <c r="A48" s="115"/>
      <c r="B48" s="116" t="s">
        <v>230</v>
      </c>
      <c r="C48" s="116"/>
      <c r="D48" s="38">
        <v>200</v>
      </c>
    </row>
    <row r="49" spans="1:4" x14ac:dyDescent="0.25">
      <c r="A49" s="115"/>
      <c r="B49" s="116" t="s">
        <v>231</v>
      </c>
      <c r="C49" s="116"/>
      <c r="D49" s="38">
        <v>300</v>
      </c>
    </row>
    <row r="50" spans="1:4" x14ac:dyDescent="0.25">
      <c r="A50" s="115"/>
      <c r="B50" s="116" t="s">
        <v>232</v>
      </c>
      <c r="C50" s="116"/>
      <c r="D50" s="38">
        <v>100</v>
      </c>
    </row>
    <row r="51" spans="1:4" x14ac:dyDescent="0.25">
      <c r="A51" s="115"/>
      <c r="B51" s="116" t="s">
        <v>233</v>
      </c>
      <c r="C51" s="116"/>
      <c r="D51" s="38">
        <v>300</v>
      </c>
    </row>
    <row r="52" spans="1:4" x14ac:dyDescent="0.25">
      <c r="A52" s="115"/>
      <c r="B52" s="116" t="s">
        <v>234</v>
      </c>
      <c r="C52" s="116"/>
      <c r="D52" s="38">
        <v>500</v>
      </c>
    </row>
    <row r="53" spans="1:4" x14ac:dyDescent="0.25">
      <c r="A53" s="115"/>
      <c r="B53" s="116" t="s">
        <v>235</v>
      </c>
      <c r="C53" s="116"/>
      <c r="D53" s="38">
        <v>100</v>
      </c>
    </row>
    <row r="54" spans="1:4" x14ac:dyDescent="0.25">
      <c r="A54" s="115"/>
      <c r="B54" s="116" t="s">
        <v>237</v>
      </c>
      <c r="C54" s="116"/>
      <c r="D54" s="38">
        <v>250</v>
      </c>
    </row>
    <row r="55" spans="1:4" x14ac:dyDescent="0.25">
      <c r="A55" s="115"/>
      <c r="B55" s="116" t="s">
        <v>236</v>
      </c>
      <c r="C55" s="116"/>
      <c r="D55" s="38">
        <v>250</v>
      </c>
    </row>
    <row r="56" spans="1:4" x14ac:dyDescent="0.25">
      <c r="A56" s="115"/>
      <c r="B56" s="116" t="s">
        <v>238</v>
      </c>
      <c r="C56" s="116"/>
      <c r="D56" s="38">
        <v>400</v>
      </c>
    </row>
    <row r="57" spans="1:4" x14ac:dyDescent="0.25">
      <c r="A57" s="115"/>
      <c r="B57" s="116" t="s">
        <v>239</v>
      </c>
      <c r="C57" s="116"/>
      <c r="D57" s="38">
        <v>2</v>
      </c>
    </row>
    <row r="58" spans="1:4" x14ac:dyDescent="0.25">
      <c r="A58" s="115"/>
      <c r="B58" s="116" t="s">
        <v>240</v>
      </c>
      <c r="C58" s="116"/>
      <c r="D58" s="38">
        <v>1</v>
      </c>
    </row>
    <row r="59" spans="1:4" x14ac:dyDescent="0.25">
      <c r="A59" s="115"/>
      <c r="B59" s="116" t="s">
        <v>241</v>
      </c>
      <c r="C59" s="116"/>
      <c r="D59" s="38">
        <v>200</v>
      </c>
    </row>
    <row r="60" spans="1:4" x14ac:dyDescent="0.25">
      <c r="A60" s="115"/>
      <c r="B60" s="116" t="s">
        <v>242</v>
      </c>
      <c r="C60" s="116"/>
      <c r="D60" s="38">
        <v>100</v>
      </c>
    </row>
    <row r="61" spans="1:4" x14ac:dyDescent="0.25">
      <c r="A61" s="115"/>
      <c r="B61" s="116"/>
      <c r="C61" s="116"/>
      <c r="D61" s="38"/>
    </row>
    <row r="62" spans="1:4" x14ac:dyDescent="0.25">
      <c r="A62" s="115"/>
      <c r="B62" s="182" t="s">
        <v>243</v>
      </c>
      <c r="C62" s="182"/>
      <c r="D62" s="38"/>
    </row>
    <row r="63" spans="1:4" x14ac:dyDescent="0.25">
      <c r="A63" s="115"/>
      <c r="B63" s="116" t="s">
        <v>225</v>
      </c>
      <c r="C63" s="116"/>
      <c r="D63" s="54">
        <v>600</v>
      </c>
    </row>
    <row r="64" spans="1:4" x14ac:dyDescent="0.25">
      <c r="A64" s="115"/>
      <c r="B64" s="116" t="s">
        <v>244</v>
      </c>
      <c r="C64" s="116"/>
      <c r="D64" s="54">
        <v>20</v>
      </c>
    </row>
    <row r="65" spans="1:4" x14ac:dyDescent="0.25">
      <c r="A65" s="115"/>
      <c r="B65" s="116" t="s">
        <v>245</v>
      </c>
      <c r="C65" s="116"/>
      <c r="D65" s="54">
        <v>500</v>
      </c>
    </row>
    <row r="66" spans="1:4" x14ac:dyDescent="0.25">
      <c r="A66" s="115"/>
      <c r="B66" s="116" t="s">
        <v>228</v>
      </c>
      <c r="C66" s="116"/>
      <c r="D66" s="54">
        <v>500</v>
      </c>
    </row>
    <row r="67" spans="1:4" x14ac:dyDescent="0.25">
      <c r="A67" s="115"/>
      <c r="B67" s="116" t="s">
        <v>229</v>
      </c>
      <c r="C67" s="116"/>
      <c r="D67" s="54">
        <v>250</v>
      </c>
    </row>
    <row r="68" spans="1:4" x14ac:dyDescent="0.25">
      <c r="A68" s="115"/>
      <c r="B68" s="116" t="s">
        <v>230</v>
      </c>
      <c r="C68" s="116"/>
      <c r="D68" s="54">
        <v>250</v>
      </c>
    </row>
    <row r="69" spans="1:4" x14ac:dyDescent="0.25">
      <c r="A69" s="115"/>
      <c r="B69" s="116"/>
      <c r="C69" s="116"/>
      <c r="D69" s="38"/>
    </row>
    <row r="70" spans="1:4" x14ac:dyDescent="0.25">
      <c r="A70" s="115"/>
      <c r="B70" s="182" t="s">
        <v>246</v>
      </c>
      <c r="C70" s="182"/>
      <c r="D70" s="38"/>
    </row>
    <row r="71" spans="1:4" x14ac:dyDescent="0.25">
      <c r="A71" s="115"/>
      <c r="B71" s="116" t="s">
        <v>232</v>
      </c>
      <c r="C71" s="116"/>
      <c r="D71" s="54">
        <v>500</v>
      </c>
    </row>
    <row r="72" spans="1:4" x14ac:dyDescent="0.25">
      <c r="A72" s="115"/>
      <c r="B72" s="116" t="s">
        <v>233</v>
      </c>
      <c r="C72" s="116"/>
      <c r="D72" s="54">
        <v>450</v>
      </c>
    </row>
    <row r="73" spans="1:4" x14ac:dyDescent="0.25">
      <c r="A73" s="115"/>
      <c r="B73" s="116" t="s">
        <v>234</v>
      </c>
      <c r="C73" s="116"/>
      <c r="D73" s="54">
        <v>350</v>
      </c>
    </row>
    <row r="74" spans="1:4" x14ac:dyDescent="0.25">
      <c r="A74" s="115"/>
      <c r="B74" s="116" t="s">
        <v>235</v>
      </c>
      <c r="C74" s="116"/>
      <c r="D74" s="54">
        <v>200</v>
      </c>
    </row>
    <row r="75" spans="1:4" x14ac:dyDescent="0.25">
      <c r="A75" s="115"/>
      <c r="B75" s="116" t="s">
        <v>237</v>
      </c>
      <c r="C75" s="116"/>
      <c r="D75" s="54">
        <v>250</v>
      </c>
    </row>
    <row r="76" spans="1:4" x14ac:dyDescent="0.25">
      <c r="A76" s="115"/>
      <c r="B76" s="116" t="s">
        <v>247</v>
      </c>
      <c r="C76" s="116"/>
      <c r="D76" s="54">
        <v>500</v>
      </c>
    </row>
    <row r="77" spans="1:4" x14ac:dyDescent="0.25">
      <c r="A77" s="115"/>
      <c r="B77" s="116" t="s">
        <v>238</v>
      </c>
      <c r="C77" s="116"/>
      <c r="D77" s="54">
        <v>150</v>
      </c>
    </row>
    <row r="78" spans="1:4" x14ac:dyDescent="0.25">
      <c r="A78" s="115"/>
      <c r="B78" s="116" t="s">
        <v>239</v>
      </c>
      <c r="C78" s="116"/>
      <c r="D78" s="54">
        <v>2</v>
      </c>
    </row>
    <row r="79" spans="1:4" x14ac:dyDescent="0.25">
      <c r="A79" s="115"/>
      <c r="B79" s="116" t="s">
        <v>240</v>
      </c>
      <c r="C79" s="116"/>
      <c r="D79" s="54">
        <v>1</v>
      </c>
    </row>
    <row r="80" spans="1:4" x14ac:dyDescent="0.25">
      <c r="A80" s="115"/>
      <c r="B80" s="116" t="s">
        <v>241</v>
      </c>
      <c r="C80" s="116"/>
      <c r="D80" s="54">
        <v>200</v>
      </c>
    </row>
    <row r="81" spans="1:4" x14ac:dyDescent="0.25">
      <c r="A81" s="115"/>
      <c r="B81" s="115" t="s">
        <v>242</v>
      </c>
      <c r="C81" s="115"/>
      <c r="D81" s="54">
        <v>100</v>
      </c>
    </row>
    <row r="82" spans="1:4" x14ac:dyDescent="0.25">
      <c r="A82" s="115"/>
      <c r="B82" s="115"/>
      <c r="C82" s="115"/>
      <c r="D82" s="38"/>
    </row>
    <row r="83" spans="1:4" x14ac:dyDescent="0.25">
      <c r="A83" s="115"/>
      <c r="B83" s="135" t="s">
        <v>336</v>
      </c>
      <c r="C83" s="135"/>
      <c r="D83" s="38"/>
    </row>
    <row r="84" spans="1:4" x14ac:dyDescent="0.25">
      <c r="A84" s="115"/>
      <c r="B84" s="116" t="s">
        <v>225</v>
      </c>
      <c r="C84" s="116"/>
      <c r="D84" s="111">
        <v>500</v>
      </c>
    </row>
    <row r="85" spans="1:4" x14ac:dyDescent="0.25">
      <c r="A85" s="115"/>
      <c r="B85" s="116" t="s">
        <v>244</v>
      </c>
      <c r="C85" s="116"/>
      <c r="D85" s="111">
        <v>250</v>
      </c>
    </row>
    <row r="86" spans="1:4" x14ac:dyDescent="0.25">
      <c r="A86" s="115"/>
      <c r="B86" s="116" t="s">
        <v>245</v>
      </c>
      <c r="C86" s="116"/>
      <c r="D86" s="111">
        <v>350</v>
      </c>
    </row>
    <row r="87" spans="1:4" x14ac:dyDescent="0.25">
      <c r="A87" s="115"/>
      <c r="B87" s="116" t="s">
        <v>228</v>
      </c>
      <c r="C87" s="116"/>
      <c r="D87" s="111">
        <v>450</v>
      </c>
    </row>
    <row r="88" spans="1:4" x14ac:dyDescent="0.25">
      <c r="A88" s="115"/>
      <c r="B88" s="116" t="s">
        <v>229</v>
      </c>
      <c r="C88" s="116"/>
      <c r="D88" s="111">
        <v>500</v>
      </c>
    </row>
    <row r="89" spans="1:4" x14ac:dyDescent="0.25">
      <c r="A89" s="115"/>
      <c r="B89" s="116" t="s">
        <v>230</v>
      </c>
      <c r="C89" s="116"/>
      <c r="D89" s="111">
        <v>520</v>
      </c>
    </row>
    <row r="90" spans="1:4" x14ac:dyDescent="0.25">
      <c r="A90" s="115"/>
      <c r="B90" s="116" t="s">
        <v>246</v>
      </c>
      <c r="C90" s="116"/>
      <c r="D90" s="111">
        <v>25</v>
      </c>
    </row>
    <row r="91" spans="1:4" x14ac:dyDescent="0.25">
      <c r="A91" s="115"/>
      <c r="B91" s="116" t="s">
        <v>232</v>
      </c>
      <c r="C91" s="116"/>
      <c r="D91" s="111">
        <v>250</v>
      </c>
    </row>
    <row r="92" spans="1:4" x14ac:dyDescent="0.25">
      <c r="A92" s="115"/>
      <c r="B92" s="116" t="s">
        <v>233</v>
      </c>
      <c r="C92" s="116"/>
      <c r="D92" s="111">
        <v>410</v>
      </c>
    </row>
    <row r="93" spans="1:4" x14ac:dyDescent="0.25">
      <c r="A93" s="115"/>
      <c r="B93" s="116" t="s">
        <v>234</v>
      </c>
      <c r="C93" s="116"/>
      <c r="D93" s="111">
        <v>360</v>
      </c>
    </row>
    <row r="94" spans="1:4" x14ac:dyDescent="0.25">
      <c r="A94" s="115"/>
      <c r="B94" s="116" t="s">
        <v>235</v>
      </c>
      <c r="C94" s="116"/>
      <c r="D94" s="111">
        <v>350</v>
      </c>
    </row>
    <row r="95" spans="1:4" x14ac:dyDescent="0.25">
      <c r="A95" s="115"/>
      <c r="B95" s="116" t="s">
        <v>237</v>
      </c>
      <c r="C95" s="116"/>
      <c r="D95" s="111">
        <v>240</v>
      </c>
    </row>
    <row r="96" spans="1:4" x14ac:dyDescent="0.25">
      <c r="A96" s="115"/>
      <c r="B96" s="116" t="s">
        <v>247</v>
      </c>
      <c r="C96" s="116"/>
      <c r="D96" s="111">
        <v>1000</v>
      </c>
    </row>
    <row r="97" spans="1:12" x14ac:dyDescent="0.25">
      <c r="A97" s="115"/>
      <c r="B97" s="116" t="s">
        <v>238</v>
      </c>
      <c r="C97" s="116"/>
      <c r="D97" s="111">
        <v>300</v>
      </c>
    </row>
    <row r="98" spans="1:12" x14ac:dyDescent="0.25">
      <c r="A98" s="115"/>
      <c r="B98" s="116" t="s">
        <v>239</v>
      </c>
      <c r="C98" s="116"/>
      <c r="D98" s="111">
        <v>0</v>
      </c>
    </row>
    <row r="99" spans="1:12" x14ac:dyDescent="0.25">
      <c r="A99" s="115"/>
      <c r="B99" s="116" t="s">
        <v>240</v>
      </c>
      <c r="C99" s="116"/>
      <c r="D99" s="111">
        <v>0</v>
      </c>
    </row>
    <row r="100" spans="1:12" x14ac:dyDescent="0.25">
      <c r="A100" s="115"/>
      <c r="B100" s="116" t="s">
        <v>241</v>
      </c>
      <c r="C100" s="116"/>
      <c r="D100" s="111">
        <v>150</v>
      </c>
    </row>
    <row r="101" spans="1:12" x14ac:dyDescent="0.25">
      <c r="A101" s="115"/>
      <c r="B101" s="115" t="s">
        <v>242</v>
      </c>
      <c r="C101" s="115"/>
      <c r="D101" s="111">
        <v>100</v>
      </c>
    </row>
    <row r="103" spans="1:12" ht="91.5" customHeight="1" x14ac:dyDescent="0.25">
      <c r="A103" s="163" t="s">
        <v>337</v>
      </c>
      <c r="B103" s="167"/>
      <c r="C103" s="167"/>
      <c r="D103" s="167"/>
      <c r="E103" s="167"/>
      <c r="F103" s="167"/>
      <c r="G103" s="167"/>
      <c r="H103" s="167"/>
      <c r="I103" s="167"/>
      <c r="J103" s="167"/>
      <c r="K103" s="167"/>
      <c r="L103" s="167"/>
    </row>
    <row r="105" spans="1:12" x14ac:dyDescent="0.25">
      <c r="A105" s="181" t="s">
        <v>198</v>
      </c>
      <c r="B105" s="181"/>
    </row>
    <row r="107" spans="1:12" x14ac:dyDescent="0.25">
      <c r="A107" t="s">
        <v>248</v>
      </c>
    </row>
    <row r="108" spans="1:12" x14ac:dyDescent="0.25">
      <c r="A108" t="s">
        <v>338</v>
      </c>
    </row>
    <row r="109" spans="1:12" x14ac:dyDescent="0.25">
      <c r="A109" t="s">
        <v>249</v>
      </c>
    </row>
    <row r="110" spans="1:12" ht="42" customHeight="1" x14ac:dyDescent="0.25">
      <c r="A110" s="163" t="s">
        <v>339</v>
      </c>
      <c r="B110" s="167"/>
      <c r="C110" s="167"/>
      <c r="D110" s="167"/>
      <c r="E110" s="167"/>
      <c r="F110" s="167"/>
      <c r="G110" s="167"/>
      <c r="H110" s="167"/>
      <c r="I110" s="167"/>
      <c r="J110" s="167"/>
      <c r="K110" s="167"/>
      <c r="L110" s="167"/>
    </row>
    <row r="112" spans="1:12" x14ac:dyDescent="0.25">
      <c r="A112" s="181" t="s">
        <v>129</v>
      </c>
      <c r="B112" s="181"/>
    </row>
    <row r="114" spans="1:13" ht="36.75" customHeight="1" x14ac:dyDescent="0.25">
      <c r="A114" s="163" t="s">
        <v>250</v>
      </c>
      <c r="B114" s="167"/>
      <c r="C114" s="167"/>
      <c r="D114" s="167"/>
      <c r="E114" s="167"/>
      <c r="F114" s="167"/>
      <c r="G114" s="167"/>
      <c r="H114" s="167"/>
      <c r="I114" s="167"/>
      <c r="J114" s="167"/>
      <c r="K114" s="167"/>
      <c r="L114" s="167"/>
      <c r="M114" s="167"/>
    </row>
    <row r="116" spans="1:13" x14ac:dyDescent="0.25">
      <c r="A116" t="s">
        <v>251</v>
      </c>
    </row>
    <row r="118" spans="1:13" ht="30" x14ac:dyDescent="0.25">
      <c r="A118" s="40" t="s">
        <v>252</v>
      </c>
      <c r="B118" s="40" t="s">
        <v>253</v>
      </c>
      <c r="C118" s="40" t="s">
        <v>254</v>
      </c>
      <c r="D118" s="23" t="s">
        <v>255</v>
      </c>
      <c r="F118">
        <f>6000*4%</f>
        <v>240</v>
      </c>
    </row>
    <row r="119" spans="1:13" x14ac:dyDescent="0.25">
      <c r="A119" s="1" t="s">
        <v>256</v>
      </c>
      <c r="B119" s="1">
        <v>0.5</v>
      </c>
      <c r="C119" s="98">
        <v>10000</v>
      </c>
      <c r="D119" s="38">
        <f>B119*C119</f>
        <v>5000</v>
      </c>
    </row>
    <row r="120" spans="1:13" x14ac:dyDescent="0.25">
      <c r="A120" s="1" t="s">
        <v>257</v>
      </c>
      <c r="B120" s="1">
        <v>0.3</v>
      </c>
      <c r="C120" s="98">
        <v>5000</v>
      </c>
      <c r="D120" s="38">
        <f t="shared" ref="D120:D121" si="0">B120*C120</f>
        <v>1500</v>
      </c>
    </row>
    <row r="121" spans="1:13" x14ac:dyDescent="0.25">
      <c r="A121" s="1" t="s">
        <v>258</v>
      </c>
      <c r="B121" s="1">
        <v>0.2</v>
      </c>
      <c r="C121" s="98">
        <v>6000</v>
      </c>
      <c r="D121" s="38">
        <f t="shared" si="0"/>
        <v>1200</v>
      </c>
    </row>
    <row r="122" spans="1:13" x14ac:dyDescent="0.25">
      <c r="A122" s="123" t="s">
        <v>259</v>
      </c>
      <c r="B122" s="124"/>
      <c r="C122" s="125"/>
      <c r="D122" s="38">
        <f>SUM(D119:D121)</f>
        <v>7700</v>
      </c>
    </row>
    <row r="124" spans="1:13" ht="49.5" customHeight="1" x14ac:dyDescent="0.25">
      <c r="A124" s="159" t="s">
        <v>340</v>
      </c>
      <c r="B124" s="113"/>
      <c r="C124" s="113"/>
      <c r="D124" s="113"/>
      <c r="E124" s="113"/>
      <c r="F124" s="113"/>
      <c r="G124" s="113"/>
      <c r="H124" s="113"/>
      <c r="I124" s="113"/>
      <c r="J124" s="113"/>
      <c r="K124" s="113"/>
      <c r="L124" s="113"/>
      <c r="M124" s="113"/>
    </row>
  </sheetData>
  <mergeCells count="97">
    <mergeCell ref="A103:L103"/>
    <mergeCell ref="B91:C91"/>
    <mergeCell ref="B92:C92"/>
    <mergeCell ref="B93:C93"/>
    <mergeCell ref="B94:C94"/>
    <mergeCell ref="B95:C95"/>
    <mergeCell ref="B96:C96"/>
    <mergeCell ref="B97:C97"/>
    <mergeCell ref="B98:C98"/>
    <mergeCell ref="B99:C99"/>
    <mergeCell ref="B100:C100"/>
    <mergeCell ref="B101:C101"/>
    <mergeCell ref="B90:C90"/>
    <mergeCell ref="B79:C79"/>
    <mergeCell ref="B80:C80"/>
    <mergeCell ref="B81:C81"/>
    <mergeCell ref="B82:C82"/>
    <mergeCell ref="B83:C83"/>
    <mergeCell ref="B84:C84"/>
    <mergeCell ref="B85:C85"/>
    <mergeCell ref="B86:C86"/>
    <mergeCell ref="B87:C87"/>
    <mergeCell ref="B88:C88"/>
    <mergeCell ref="B89:C89"/>
    <mergeCell ref="B78:C78"/>
    <mergeCell ref="B67:C67"/>
    <mergeCell ref="B68:C68"/>
    <mergeCell ref="B69:C69"/>
    <mergeCell ref="B70:C70"/>
    <mergeCell ref="B71:C71"/>
    <mergeCell ref="B72:C72"/>
    <mergeCell ref="B73:C73"/>
    <mergeCell ref="B74:C74"/>
    <mergeCell ref="B75:C75"/>
    <mergeCell ref="B76:C76"/>
    <mergeCell ref="B77:C77"/>
    <mergeCell ref="B66:C66"/>
    <mergeCell ref="B55:C55"/>
    <mergeCell ref="B56:C56"/>
    <mergeCell ref="B57:C57"/>
    <mergeCell ref="B58:C58"/>
    <mergeCell ref="B59:C59"/>
    <mergeCell ref="B60:C60"/>
    <mergeCell ref="B61:C61"/>
    <mergeCell ref="B62:C62"/>
    <mergeCell ref="B63:C63"/>
    <mergeCell ref="B64:C64"/>
    <mergeCell ref="B65:C65"/>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C20:D20"/>
    <mergeCell ref="C21:D21"/>
    <mergeCell ref="C22:D22"/>
    <mergeCell ref="A24:O24"/>
    <mergeCell ref="A27:B27"/>
    <mergeCell ref="D27:F27"/>
    <mergeCell ref="A26:D26"/>
    <mergeCell ref="A14:B14"/>
    <mergeCell ref="C12:D12"/>
    <mergeCell ref="C13:D13"/>
    <mergeCell ref="C14:D14"/>
    <mergeCell ref="B19:D19"/>
    <mergeCell ref="A13:B13"/>
    <mergeCell ref="A6:N6"/>
    <mergeCell ref="A10:B10"/>
    <mergeCell ref="A11:B11"/>
    <mergeCell ref="C11:D11"/>
    <mergeCell ref="A12:B12"/>
    <mergeCell ref="C29:C30"/>
    <mergeCell ref="A32:L32"/>
    <mergeCell ref="A124:M124"/>
    <mergeCell ref="A105:B105"/>
    <mergeCell ref="A110:L110"/>
    <mergeCell ref="A112:B112"/>
    <mergeCell ref="A114:M114"/>
    <mergeCell ref="A122:C122"/>
    <mergeCell ref="B42:C42"/>
    <mergeCell ref="A28:B30"/>
    <mergeCell ref="D29:F29"/>
    <mergeCell ref="B36:C36"/>
    <mergeCell ref="B35:C35"/>
    <mergeCell ref="A36:A101"/>
    <mergeCell ref="B37:C37"/>
    <mergeCell ref="B38:C3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O21"/>
  <sheetViews>
    <sheetView topLeftCell="A13" zoomScale="120" zoomScaleNormal="120" workbookViewId="0">
      <selection activeCell="E12" sqref="E12"/>
    </sheetView>
  </sheetViews>
  <sheetFormatPr baseColWidth="10" defaultRowHeight="15" x14ac:dyDescent="0.25"/>
  <cols>
    <col min="1" max="1" width="24.5703125" customWidth="1"/>
    <col min="2" max="2" width="17.28515625" customWidth="1"/>
    <col min="3" max="3" width="14.28515625" customWidth="1"/>
    <col min="15" max="15" width="15.7109375" customWidth="1"/>
  </cols>
  <sheetData>
    <row r="1" spans="1:15" x14ac:dyDescent="0.25">
      <c r="A1" s="21" t="s">
        <v>76</v>
      </c>
      <c r="B1" t="s">
        <v>260</v>
      </c>
    </row>
    <row r="2" spans="1:15" x14ac:dyDescent="0.25">
      <c r="A2" s="21" t="s">
        <v>1</v>
      </c>
      <c r="B2" t="s">
        <v>261</v>
      </c>
    </row>
    <row r="3" spans="1:15" ht="23.25" x14ac:dyDescent="0.35">
      <c r="A3" s="21" t="s">
        <v>51</v>
      </c>
      <c r="B3" s="82" t="s">
        <v>262</v>
      </c>
      <c r="C3" s="83"/>
      <c r="D3" s="83"/>
    </row>
    <row r="5" spans="1:15" x14ac:dyDescent="0.25">
      <c r="A5" s="17" t="s">
        <v>4</v>
      </c>
    </row>
    <row r="7" spans="1:15" ht="88.5" customHeight="1" x14ac:dyDescent="0.25">
      <c r="A7" s="189" t="s">
        <v>314</v>
      </c>
      <c r="B7" s="190"/>
      <c r="C7" s="190"/>
      <c r="D7" s="190"/>
      <c r="E7" s="190"/>
      <c r="F7" s="190"/>
      <c r="G7" s="190"/>
      <c r="H7" s="190"/>
      <c r="I7" s="190"/>
      <c r="J7" s="190"/>
      <c r="K7" s="190"/>
      <c r="L7" s="190"/>
      <c r="M7" s="190"/>
      <c r="N7" s="190"/>
      <c r="O7" s="190"/>
    </row>
    <row r="8" spans="1:15" ht="48.75" customHeight="1" x14ac:dyDescent="0.25">
      <c r="A8" s="163" t="s">
        <v>263</v>
      </c>
      <c r="B8" s="167"/>
      <c r="C8" s="167"/>
      <c r="D8" s="167"/>
      <c r="E8" s="167"/>
      <c r="F8" s="167"/>
      <c r="G8" s="167"/>
      <c r="H8" s="167"/>
      <c r="I8" s="167"/>
      <c r="J8" s="167"/>
      <c r="K8" s="167"/>
      <c r="L8" s="167"/>
      <c r="M8" s="167"/>
      <c r="N8" s="167"/>
      <c r="O8" s="167"/>
    </row>
    <row r="9" spans="1:15" ht="94.5" customHeight="1" x14ac:dyDescent="0.25">
      <c r="A9" s="163" t="s">
        <v>304</v>
      </c>
      <c r="B9" s="163"/>
      <c r="C9" s="163"/>
      <c r="D9" s="163"/>
      <c r="E9" s="163"/>
      <c r="F9" s="163"/>
      <c r="G9" s="163"/>
      <c r="H9" s="163"/>
      <c r="I9" s="163"/>
      <c r="J9" s="163"/>
      <c r="K9" s="163"/>
      <c r="L9" s="163"/>
      <c r="M9" s="163"/>
      <c r="N9" s="163"/>
      <c r="O9" s="163"/>
    </row>
    <row r="10" spans="1:15" ht="52.5" customHeight="1" x14ac:dyDescent="0.25">
      <c r="A10" s="163" t="s">
        <v>341</v>
      </c>
      <c r="B10" s="163"/>
      <c r="C10" s="163"/>
      <c r="D10" s="163"/>
      <c r="E10" s="163"/>
      <c r="F10" s="163"/>
      <c r="G10" s="163"/>
      <c r="H10" s="163"/>
      <c r="I10" s="163"/>
      <c r="J10" s="163"/>
      <c r="K10" s="163"/>
      <c r="L10" s="163"/>
      <c r="M10" s="163"/>
      <c r="N10" s="163"/>
      <c r="O10" s="163"/>
    </row>
    <row r="12" spans="1:15" x14ac:dyDescent="0.25">
      <c r="A12" s="191" t="s">
        <v>264</v>
      </c>
      <c r="B12" s="191"/>
      <c r="C12" s="7"/>
    </row>
    <row r="13" spans="1:15" x14ac:dyDescent="0.25">
      <c r="A13" s="88" t="s">
        <v>217</v>
      </c>
      <c r="B13" s="37" t="s">
        <v>218</v>
      </c>
      <c r="C13" s="37" t="s">
        <v>63</v>
      </c>
    </row>
    <row r="14" spans="1:15" ht="30" customHeight="1" x14ac:dyDescent="0.25">
      <c r="A14" s="114" t="s">
        <v>265</v>
      </c>
      <c r="B14" s="42" t="s">
        <v>266</v>
      </c>
      <c r="C14" s="39">
        <v>97</v>
      </c>
    </row>
    <row r="15" spans="1:15" x14ac:dyDescent="0.25">
      <c r="A15" s="114"/>
      <c r="B15" s="42" t="s">
        <v>267</v>
      </c>
      <c r="C15" s="39">
        <v>105</v>
      </c>
    </row>
    <row r="16" spans="1:15" ht="45" x14ac:dyDescent="0.25">
      <c r="A16" s="114"/>
      <c r="B16" s="43" t="s">
        <v>268</v>
      </c>
      <c r="C16" s="39">
        <v>105</v>
      </c>
    </row>
    <row r="17" spans="1:14" ht="45" x14ac:dyDescent="0.25">
      <c r="A17" s="114"/>
      <c r="B17" s="43" t="s">
        <v>269</v>
      </c>
      <c r="C17" s="39">
        <v>105</v>
      </c>
    </row>
    <row r="19" spans="1:14" x14ac:dyDescent="0.25">
      <c r="A19" s="21" t="s">
        <v>198</v>
      </c>
      <c r="B19" s="21"/>
    </row>
    <row r="21" spans="1:14" ht="49.5" customHeight="1" x14ac:dyDescent="0.25">
      <c r="A21" s="163" t="s">
        <v>270</v>
      </c>
      <c r="B21" s="167"/>
      <c r="C21" s="167"/>
      <c r="D21" s="167"/>
      <c r="E21" s="167"/>
      <c r="F21" s="167"/>
      <c r="G21" s="167"/>
      <c r="H21" s="167"/>
      <c r="I21" s="167"/>
      <c r="J21" s="167"/>
      <c r="K21" s="167"/>
      <c r="L21" s="167"/>
      <c r="M21" s="167"/>
      <c r="N21" s="167"/>
    </row>
  </sheetData>
  <mergeCells count="7">
    <mergeCell ref="A14:A17"/>
    <mergeCell ref="A21:N21"/>
    <mergeCell ref="A7:O7"/>
    <mergeCell ref="A8:O8"/>
    <mergeCell ref="A9:O9"/>
    <mergeCell ref="A10:O10"/>
    <mergeCell ref="A12:B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Insumos del estudio de mercadeo</vt:lpstr>
      <vt:lpstr>PROGRAMA DE PODUCCIÓN</vt:lpstr>
      <vt:lpstr>DATOS DE ENTRADA</vt:lpstr>
      <vt:lpstr>ALGUNAS PRECISIONES</vt:lpstr>
      <vt:lpstr>Insumos del estudio técnico</vt:lpstr>
      <vt:lpstr>Insumos legales y organizativo</vt:lpstr>
      <vt:lpstr>Insumos de inversiones y financ</vt:lpstr>
      <vt:lpstr>Insumos del presupuesto</vt:lpstr>
      <vt:lpstr>Insumos evaluación del proyecto</vt:lpstr>
      <vt:lpstr>Hoja1</vt:lpstr>
      <vt:lpstr>variación salarial</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Javier Leonardo Carranza Martinez</cp:lastModifiedBy>
  <dcterms:created xsi:type="dcterms:W3CDTF">2013-02-28T18:51:50Z</dcterms:created>
  <dcterms:modified xsi:type="dcterms:W3CDTF">2014-07-30T20:11:52Z</dcterms:modified>
</cp:coreProperties>
</file>