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5120" windowHeight="7650"/>
  </bookViews>
  <sheets>
    <sheet name="MATRIZ" sheetId="1" r:id="rId1"/>
    <sheet name="FACTORES" sheetId="2" r:id="rId2"/>
    <sheet name="TAMAÑO ÓPTIMO" sheetId="3" r:id="rId3"/>
    <sheet name="FACTORES DETERMINANTES DE ÉOLIC" sheetId="5" r:id="rId4"/>
    <sheet name="Hoja1" sheetId="6" r:id="rId5"/>
    <sheet name="Hoja2" sheetId="7" r:id="rId6"/>
  </sheets>
  <calcPr calcId="144525"/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9" i="1" s="1"/>
  <c r="B39" i="1"/>
  <c r="C28" i="1"/>
  <c r="C27" i="1"/>
  <c r="C26" i="1"/>
  <c r="C14" i="1"/>
  <c r="C25" i="1"/>
  <c r="C24" i="1"/>
  <c r="C23" i="1"/>
  <c r="C29" i="1" s="1"/>
  <c r="B29" i="1"/>
  <c r="C11" i="1"/>
  <c r="D39" i="1" l="1"/>
  <c r="D29" i="1"/>
  <c r="C12" i="1"/>
  <c r="B17" i="1"/>
  <c r="H6" i="1"/>
  <c r="H7" i="1"/>
  <c r="H5" i="1"/>
  <c r="C16" i="1" l="1"/>
  <c r="C15" i="1"/>
  <c r="C13" i="1"/>
  <c r="C17" i="1" s="1"/>
  <c r="A16" i="1"/>
  <c r="A15" i="1"/>
  <c r="A13" i="1"/>
  <c r="A12" i="1"/>
  <c r="G17" i="7" l="1"/>
  <c r="H17" i="7"/>
  <c r="H16" i="7"/>
  <c r="D5" i="7"/>
  <c r="D4" i="7"/>
  <c r="H15" i="7"/>
  <c r="G15" i="7"/>
  <c r="D12" i="7"/>
  <c r="B12" i="7"/>
  <c r="D11" i="7"/>
  <c r="B11" i="7"/>
  <c r="D10" i="7"/>
  <c r="H8" i="7"/>
  <c r="G8" i="7"/>
  <c r="H7" i="7"/>
  <c r="H6" i="7"/>
  <c r="G7" i="7"/>
  <c r="G6" i="7"/>
  <c r="B10" i="7"/>
  <c r="B13" i="6" l="1"/>
  <c r="G18" i="6"/>
  <c r="N18" i="6"/>
  <c r="N17" i="6"/>
  <c r="N16" i="6"/>
  <c r="N15" i="6"/>
  <c r="L10" i="6"/>
  <c r="L9" i="6"/>
  <c r="L8" i="6"/>
  <c r="L7" i="6"/>
  <c r="G17" i="6"/>
  <c r="G16" i="6"/>
  <c r="F5" i="3" l="1"/>
  <c r="E7" i="3"/>
  <c r="E6" i="3"/>
  <c r="E5" i="3"/>
  <c r="D17" i="1" l="1"/>
  <c r="H6" i="3"/>
  <c r="H7" i="3"/>
  <c r="H8" i="3"/>
  <c r="H9" i="3"/>
  <c r="H10" i="3"/>
  <c r="H11" i="3"/>
  <c r="H5" i="3"/>
  <c r="G6" i="3"/>
  <c r="G7" i="3"/>
  <c r="G8" i="3"/>
  <c r="G9" i="3"/>
  <c r="G10" i="3"/>
  <c r="G11" i="3"/>
  <c r="G5" i="3"/>
  <c r="F6" i="3"/>
  <c r="F7" i="3"/>
  <c r="F8" i="3"/>
  <c r="F9" i="3"/>
  <c r="F10" i="3"/>
  <c r="F11" i="3"/>
  <c r="E8" i="3"/>
  <c r="E9" i="3"/>
  <c r="E10" i="3"/>
  <c r="E11" i="3"/>
</calcChain>
</file>

<file path=xl/sharedStrings.xml><?xml version="1.0" encoding="utf-8"?>
<sst xmlns="http://schemas.openxmlformats.org/spreadsheetml/2006/main" count="172" uniqueCount="148">
  <si>
    <t>MATRIZ PARA EVALUAR ALTERNATIVAS DE LOCALIZACIÓN</t>
  </si>
  <si>
    <t>Factores condicionantes</t>
  </si>
  <si>
    <t>FACTORES QUE INCIDEN EN LA LOCALIZACIÓN DE UN PROYECTO</t>
  </si>
  <si>
    <t>Comportaminto y 
tendencia del 
mercado</t>
  </si>
  <si>
    <t>Origen y disponibilidad de
materias primas</t>
  </si>
  <si>
    <t>Políticas fiscales y
financieras</t>
  </si>
  <si>
    <t>Condiciones 
hidrogeológicas</t>
  </si>
  <si>
    <t>Diponibilidad de
servicios básicos
(agua, luz, energía)</t>
  </si>
  <si>
    <t>Políticas de control
ambiental</t>
  </si>
  <si>
    <t>Infraesructura de 
transporte</t>
  </si>
  <si>
    <t>Disponibilidad de
mano de obra</t>
  </si>
  <si>
    <t>Cultura regional</t>
  </si>
  <si>
    <t>Comunicaciones</t>
  </si>
  <si>
    <t>Servicios
complemntarios</t>
  </si>
  <si>
    <t>Información para determinar el tamaño óptimo en función de costos medios</t>
  </si>
  <si>
    <t>Capacidad nominal: 15 millones de unidades</t>
  </si>
  <si>
    <t>Factor de
servicio (F:S)%</t>
  </si>
  <si>
    <t>Producción
(millones de
unidades)</t>
  </si>
  <si>
    <t>Costos variables</t>
  </si>
  <si>
    <t>Costos
totales</t>
  </si>
  <si>
    <t>Costos medios</t>
  </si>
  <si>
    <t>CFM</t>
  </si>
  <si>
    <t>CVM</t>
  </si>
  <si>
    <t>CMU</t>
  </si>
  <si>
    <t>Costos fijos</t>
  </si>
  <si>
    <t>* Localización y distribución actual y futura.
* Grado de competencia y evolucón de la misma.
* Análisis de productos o servicios sustitutos o complementarios.
* Distancias y costos de transporte.
* Carácteristicas del bien o servicio frente a la competencia.
* Análisis del recio actual y tendencias.</t>
  </si>
  <si>
    <t>Eólica de Composites, S.A (ECSA)</t>
  </si>
  <si>
    <t>FACTORES QUE INCIDEN EN LA DETERMINACIÓN DE UN PROYECTO</t>
  </si>
  <si>
    <t>La compañía poseía tres plantas, situadas en la comunidad de Aragón, en España la planta</t>
  </si>
  <si>
    <t>principal y las oficinas centrales se hallaban en una polígono industrial de Zaragoza, la ciudad</t>
  </si>
  <si>
    <t>más importante de la región, de unos 650.000 habitantes y muy industrializada. Las dos</t>
  </si>
  <si>
    <t>plantas satélites estaban situadas en pequeñas poblaciones agrícolas, de unos 5.000</t>
  </si>
  <si>
    <t>habitantes, cercanas a las poblaciones de Alcañiz y Calamocha, y que distaban unos 100 Km de</t>
  </si>
  <si>
    <t>En julio de 2010, la dirección ECSA estudiaba donde situar una nueva planta.ECSA fabricaba</t>
  </si>
  <si>
    <t>una amplia gama de piezas o ``partes´´, tanto metálicas como de ``composites´´, para la</t>
  </si>
  <si>
    <t>industria de equipos aeronáuticos, espaciales, automovilísticos, de iluminación publica y</t>
  </si>
  <si>
    <t>maquina agrícola. Se esperaba que en el 2010 la facturación alcanzará los 141 millones de</t>
  </si>
  <si>
    <t>euros (véanse Anexos 1 y 2).</t>
  </si>
  <si>
    <t>la planta principal</t>
  </si>
  <si>
    <t xml:space="preserve">Planta principal </t>
  </si>
  <si>
    <t>25.000 m2</t>
  </si>
  <si>
    <t>Equipada para operaciones de estampad, taladros a presión y similares montajes.</t>
  </si>
  <si>
    <t xml:space="preserve">500 empleados </t>
  </si>
  <si>
    <t>Cada una de las dos plantas sucursales de ECSA tenía un espacio útil de 8.000 m2</t>
  </si>
  <si>
    <t>Equipadas para operaciones de mecanizado</t>
  </si>
  <si>
    <t xml:space="preserve">Cada una de las sucursales contaba con 150 empleados no sindicalizados </t>
  </si>
  <si>
    <t>Descentralización de la gráfica</t>
  </si>
  <si>
    <t>1a sucursal 1.986</t>
  </si>
  <si>
    <t>2a sucursal en 1.989</t>
  </si>
  <si>
    <t>Las decisión de establecer sucursales en poblaciones pequeñas, envés de ampliar la planta principal, se debia:</t>
  </si>
  <si>
    <t>1) La dirección creía que los trabajadores de las poblaciones pequeñas</t>
  </si>
  <si>
    <t>dependerían más de la fábrica</t>
  </si>
  <si>
    <t>2) Posibles relaciones más estrechas entre los directivos y los empleaqdos en plantas pequeñas</t>
  </si>
  <si>
    <t>3) Menos ausentismo, menor rotació de personal y un mayor aprecio al trabajo por parte de los empleados, el cual contribuiría aumentar la producción.</t>
  </si>
  <si>
    <t xml:space="preserve">Una sucursal en una pequeña población supondría cierto ahorro en la inversión del terreno, impuestos salariales y otros </t>
  </si>
  <si>
    <t>Preparar más fácil pequeños mandos y directivos en una pequña planta descentralizada</t>
  </si>
  <si>
    <t xml:space="preserve">El director podría controlar la en la pequeña planta las operaciones con un mínimo de </t>
  </si>
  <si>
    <t>burocracia.</t>
  </si>
  <si>
    <t xml:space="preserve">Tamaño para 150 y 300 empleados </t>
  </si>
  <si>
    <t>No se requiere de capacitación por que se cuenta con personal (mecánicos especializados)</t>
  </si>
  <si>
    <t>El contrato</t>
  </si>
  <si>
    <t>El nuevo impulso de los programas aeronáuticos y espaciales europeos de final de los años</t>
  </si>
  <si>
    <t>noventa proporcionó un aumento de pedidos a ECSA, principalmente de partes y ensambles</t>
  </si>
  <si>
    <t>para aviones y satélites.</t>
  </si>
  <si>
    <t>La</t>
  </si>
  <si>
    <t>dirección de la compañía estaba convencida de que las instalaciones existentes alcanzarían el</t>
  </si>
  <si>
    <t>tope de su capacidad de producción durante los doce meses siguientes. Un estudio preliminar</t>
  </si>
  <si>
    <t>puso de relieve que ninguna de las plantas existentes contaba con los directivos y supervisores</t>
  </si>
  <si>
    <t>de nivel medio necesario para poder trabajar un segundo o un tercer turno.</t>
  </si>
  <si>
    <t>El contrato a tres años con el nuevo cliente exigía la entrega de las piezas a partir del 10 de</t>
  </si>
  <si>
    <t>julio de 2011, e imponía una penalización de 50.000 euros diarios por retrasos en las entregas</t>
  </si>
  <si>
    <t>(después de un periodo de gracia de una semana).</t>
  </si>
  <si>
    <t>Sin embargo, los directivos de ECSA se</t>
  </si>
  <si>
    <t>daban cuenta que si la compañía no conseguía cumplir las fechas de entrega probablemente</t>
  </si>
  <si>
    <t>tendría difícil obtener otros contratos de ese cliente.</t>
  </si>
  <si>
    <t>Necesidades de expansión</t>
  </si>
  <si>
    <t xml:space="preserve">Espacio útil de 10.000 metros cuadrados para la producción  de </t>
  </si>
  <si>
    <t>piezas para los generadores.</t>
  </si>
  <si>
    <t>Construcción del edificio es de 1.5 millones de euros</t>
  </si>
  <si>
    <t xml:space="preserve">con recursos propios </t>
  </si>
  <si>
    <t>Estaba poco endeudada</t>
  </si>
  <si>
    <t>Se había</t>
  </si>
  <si>
    <t>investigado la posibilidad de alquilar alguna planta, pero no se había podido hallar nada</t>
  </si>
  <si>
    <t>satisfactorio, por las características de estanqueidad al polvo y de control de temperatura y</t>
  </si>
  <si>
    <t>humedad que requerían algunas de las estancias de las nuevas instalaciones. Los constructores</t>
  </si>
  <si>
    <t>informaron a la dirección de ECSA de que la construcción requería de cuatro a seis meses.</t>
  </si>
  <si>
    <t>Lote =</t>
  </si>
  <si>
    <t>Suministros E, gas y agua =</t>
  </si>
  <si>
    <t>sin especialización</t>
  </si>
  <si>
    <t>por hora</t>
  </si>
  <si>
    <t xml:space="preserve">ahorro de tres técnics </t>
  </si>
  <si>
    <t>euros anuales por persona</t>
  </si>
  <si>
    <t>horas se trabajan al año</t>
  </si>
  <si>
    <t xml:space="preserve">personas disponibles </t>
  </si>
  <si>
    <t xml:space="preserve">de 6 meses a un año </t>
  </si>
  <si>
    <t xml:space="preserve">tienen de 1 o años de experiencia </t>
  </si>
  <si>
    <t>especializados</t>
  </si>
  <si>
    <t>no especializados</t>
  </si>
  <si>
    <t xml:space="preserve">capacitación </t>
  </si>
  <si>
    <t xml:space="preserve">euros </t>
  </si>
  <si>
    <t xml:space="preserve">por grabajador y mes </t>
  </si>
  <si>
    <t>Ciudad</t>
  </si>
  <si>
    <t>Pueblo</t>
  </si>
  <si>
    <t>Equipo</t>
  </si>
  <si>
    <t>Operarios</t>
  </si>
  <si>
    <t xml:space="preserve">especializado </t>
  </si>
  <si>
    <t>no especializado</t>
  </si>
  <si>
    <t xml:space="preserve">Espacio </t>
  </si>
  <si>
    <t>m2</t>
  </si>
  <si>
    <t>Costo del edificio</t>
  </si>
  <si>
    <t>Inversión</t>
  </si>
  <si>
    <t>Mano de obra</t>
  </si>
  <si>
    <t>Especializado</t>
  </si>
  <si>
    <t>No especilaizado</t>
  </si>
  <si>
    <t>LOCALIDAD DE KENNEDY</t>
  </si>
  <si>
    <t>Jackeline</t>
  </si>
  <si>
    <t>Casa Blanca</t>
  </si>
  <si>
    <t>Carimagua</t>
  </si>
  <si>
    <t>Estrato social</t>
  </si>
  <si>
    <t>Transporte</t>
  </si>
  <si>
    <t>Servicios de salud</t>
  </si>
  <si>
    <t>pobre</t>
  </si>
  <si>
    <t>satisfactorio</t>
  </si>
  <si>
    <t>Muy satisfactorio</t>
  </si>
  <si>
    <t>excelente</t>
  </si>
  <si>
    <t>%</t>
  </si>
  <si>
    <t>total</t>
  </si>
  <si>
    <t>Regular</t>
  </si>
  <si>
    <t>Comunicación</t>
  </si>
  <si>
    <t>Factores
condicionantes</t>
  </si>
  <si>
    <t>ponderación</t>
  </si>
  <si>
    <t>Calificación</t>
  </si>
  <si>
    <t>Alternativas de
localización
(localidad de Kennedy)</t>
  </si>
  <si>
    <t>LA SUMATORIA NO DEBE EXCEDER DE UNO (1) ó (100%)</t>
  </si>
  <si>
    <t>Ponderación X
 calificación por puntos
Jackeline</t>
  </si>
  <si>
    <t>Ponderación X
 calificación por puntos
Casa Blanca</t>
  </si>
  <si>
    <t>Seguridad</t>
  </si>
  <si>
    <t>Ponderación X
 calificación por puntos
Carimagua</t>
  </si>
  <si>
    <t>1. Comportamiento y tendencia del mercado.</t>
  </si>
  <si>
    <t>2. Origen y disponibilidad de materias primas.</t>
  </si>
  <si>
    <t>3. Políticas fiscales y financieras.</t>
  </si>
  <si>
    <t>4. Condiciones hidrogeológicas</t>
  </si>
  <si>
    <t xml:space="preserve">operarios especializados </t>
  </si>
  <si>
    <t>Demanda</t>
  </si>
  <si>
    <t>JACKELINE</t>
  </si>
  <si>
    <t>CASA BLANCA</t>
  </si>
  <si>
    <t>TOTAL</t>
  </si>
  <si>
    <t>CARIMAGUA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</si>
</sst>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rgb="FFFFFF00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0" borderId="1" xfId="0" applyBorder="1" applyAlignment="1">
      <alignment wrapText="1"/>
    </xf>
    <xf numFmtId="164" fontId="0" fillId="0" borderId="0" xfId="0" applyNumberFormat="1"/>
    <xf numFmtId="0" fontId="5" fillId="7" borderId="0" xfId="0" applyFont="1" applyFill="1"/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43" fontId="0" fillId="0" borderId="0" xfId="1" applyFont="1"/>
    <xf numFmtId="43" fontId="0" fillId="0" borderId="0" xfId="0" applyNumberFormat="1"/>
    <xf numFmtId="0" fontId="3" fillId="7" borderId="1" xfId="0" applyFont="1" applyFill="1" applyBorder="1" applyAlignment="1">
      <alignment horizontal="center"/>
    </xf>
    <xf numFmtId="0" fontId="8" fillId="8" borderId="0" xfId="0" applyFont="1" applyFill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43" fontId="0" fillId="6" borderId="1" xfId="1" applyFon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9" fontId="0" fillId="10" borderId="1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9" fillId="12" borderId="1" xfId="0" applyFont="1" applyFill="1" applyBorder="1" applyAlignment="1">
      <alignment horizontal="left"/>
    </xf>
    <xf numFmtId="0" fontId="1" fillId="4" borderId="0" xfId="0" applyFont="1" applyFill="1" applyBorder="1"/>
    <xf numFmtId="0" fontId="0" fillId="11" borderId="0" xfId="0" applyFill="1" applyBorder="1"/>
    <xf numFmtId="0" fontId="9" fillId="12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6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0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left"/>
    </xf>
    <xf numFmtId="0" fontId="11" fillId="6" borderId="1" xfId="0" applyFont="1" applyFill="1" applyBorder="1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'TAMAÑO ÓPTIMO'!$B$5:$B$11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'TAMAÑO ÓPTIMO'!$F$5:$F$11</c:f>
              <c:numCache>
                <c:formatCode>General</c:formatCode>
                <c:ptCount val="7"/>
                <c:pt idx="0">
                  <c:v>120</c:v>
                </c:pt>
                <c:pt idx="1">
                  <c:v>60</c:v>
                </c:pt>
                <c:pt idx="2">
                  <c:v>40</c:v>
                </c:pt>
                <c:pt idx="3">
                  <c:v>30</c:v>
                </c:pt>
                <c:pt idx="4">
                  <c:v>24</c:v>
                </c:pt>
                <c:pt idx="5">
                  <c:v>20</c:v>
                </c:pt>
                <c:pt idx="6" formatCode="0.000">
                  <c:v>17.142857142857142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yVal>
            <c:numRef>
              <c:f>'TAMAÑO ÓPTIMO'!$G$5:$G$11</c:f>
              <c:numCache>
                <c:formatCode>General</c:formatCode>
                <c:ptCount val="7"/>
                <c:pt idx="0">
                  <c:v>60</c:v>
                </c:pt>
                <c:pt idx="1">
                  <c:v>55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</c:numCache>
            </c:numRef>
          </c:yVal>
          <c:smooth val="0"/>
        </c:ser>
        <c:ser>
          <c:idx val="2"/>
          <c:order val="2"/>
          <c:marker>
            <c:symbol val="none"/>
          </c:marker>
          <c:yVal>
            <c:numRef>
              <c:f>'TAMAÑO ÓPTIMO'!$H$5:$H$11</c:f>
              <c:numCache>
                <c:formatCode>General</c:formatCode>
                <c:ptCount val="7"/>
                <c:pt idx="0">
                  <c:v>180</c:v>
                </c:pt>
                <c:pt idx="1">
                  <c:v>115</c:v>
                </c:pt>
                <c:pt idx="2">
                  <c:v>90</c:v>
                </c:pt>
                <c:pt idx="3">
                  <c:v>80</c:v>
                </c:pt>
                <c:pt idx="4">
                  <c:v>74</c:v>
                </c:pt>
                <c:pt idx="5">
                  <c:v>70</c:v>
                </c:pt>
                <c:pt idx="6">
                  <c:v>67.142857142857139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48928"/>
        <c:axId val="136008064"/>
      </c:scatterChart>
      <c:valAx>
        <c:axId val="1359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008064"/>
        <c:crosses val="autoZero"/>
        <c:crossBetween val="midCat"/>
      </c:valAx>
      <c:valAx>
        <c:axId val="136008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948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278947</xdr:colOff>
      <xdr:row>11</xdr:row>
      <xdr:rowOff>121784</xdr:rowOff>
    </xdr:from>
    <xdr:to>
      <xdr:col>7</xdr:col>
      <xdr:colOff>34018</xdr:colOff>
      <xdr:row>26</xdr:row>
      <xdr:rowOff>7484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28" zoomScale="170" zoomScaleNormal="170" workbookViewId="0">
      <selection activeCell="A7" sqref="A7"/>
    </sheetView>
  </sheetViews>
  <sheetFormatPr baseColWidth="10" defaultRowHeight="15" x14ac:dyDescent="0.25"/>
  <cols>
    <col min="1" max="1" width="16.85546875" customWidth="1"/>
    <col min="2" max="2" width="13.85546875" bestFit="1" customWidth="1"/>
    <col min="3" max="3" width="12.5703125" bestFit="1" customWidth="1"/>
    <col min="6" max="6" width="12.5703125" customWidth="1"/>
    <col min="7" max="7" width="16.85546875" bestFit="1" customWidth="1"/>
  </cols>
  <sheetData>
    <row r="1" spans="1:8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8" x14ac:dyDescent="0.25">
      <c r="A2" t="s">
        <v>114</v>
      </c>
    </row>
    <row r="3" spans="1:8" ht="45" customHeight="1" x14ac:dyDescent="0.25">
      <c r="A3" s="27" t="s">
        <v>132</v>
      </c>
      <c r="B3" s="28" t="s">
        <v>1</v>
      </c>
      <c r="C3" s="28"/>
      <c r="D3" s="28"/>
      <c r="E3" s="28"/>
      <c r="F3" s="28"/>
      <c r="G3" s="28"/>
      <c r="H3" s="28"/>
    </row>
    <row r="4" spans="1:8" x14ac:dyDescent="0.25">
      <c r="A4" s="27"/>
      <c r="B4" s="1" t="s">
        <v>143</v>
      </c>
      <c r="C4" s="1" t="s">
        <v>118</v>
      </c>
      <c r="D4" s="1" t="s">
        <v>119</v>
      </c>
      <c r="E4" s="1" t="s">
        <v>136</v>
      </c>
      <c r="F4" s="1" t="s">
        <v>128</v>
      </c>
      <c r="G4" s="1" t="s">
        <v>120</v>
      </c>
      <c r="H4" s="1" t="s">
        <v>126</v>
      </c>
    </row>
    <row r="5" spans="1:8" x14ac:dyDescent="0.25">
      <c r="A5" s="2" t="s">
        <v>115</v>
      </c>
      <c r="B5" s="25">
        <v>5</v>
      </c>
      <c r="C5" s="25">
        <v>3</v>
      </c>
      <c r="D5" s="25">
        <v>4</v>
      </c>
      <c r="E5" s="25">
        <v>5</v>
      </c>
      <c r="F5" s="25">
        <v>2</v>
      </c>
      <c r="G5" s="25">
        <v>3</v>
      </c>
      <c r="H5" s="25">
        <f>SUM(B5:G5)</f>
        <v>22</v>
      </c>
    </row>
    <row r="6" spans="1:8" x14ac:dyDescent="0.25">
      <c r="A6" s="39" t="s">
        <v>116</v>
      </c>
      <c r="B6" s="25">
        <v>3</v>
      </c>
      <c r="C6" s="25">
        <v>3</v>
      </c>
      <c r="D6" s="25">
        <v>2</v>
      </c>
      <c r="E6" s="25">
        <v>4</v>
      </c>
      <c r="F6" s="25">
        <v>3</v>
      </c>
      <c r="G6" s="25">
        <v>2</v>
      </c>
      <c r="H6" s="25">
        <f t="shared" ref="H6:H7" si="0">SUM(B6:G6)</f>
        <v>17</v>
      </c>
    </row>
    <row r="7" spans="1:8" x14ac:dyDescent="0.25">
      <c r="A7" s="40" t="s">
        <v>117</v>
      </c>
      <c r="B7" s="25">
        <v>2</v>
      </c>
      <c r="C7" s="25">
        <v>2</v>
      </c>
      <c r="D7" s="25">
        <v>2</v>
      </c>
      <c r="E7" s="25">
        <v>4</v>
      </c>
      <c r="F7" s="25">
        <v>3</v>
      </c>
      <c r="G7" s="25">
        <v>3</v>
      </c>
      <c r="H7" s="25">
        <f t="shared" si="0"/>
        <v>16</v>
      </c>
    </row>
    <row r="8" spans="1:8" x14ac:dyDescent="0.25">
      <c r="A8" s="23"/>
      <c r="B8" s="23"/>
      <c r="C8" s="23"/>
      <c r="D8" s="23"/>
      <c r="E8" s="23"/>
      <c r="F8" s="23"/>
      <c r="G8" s="23"/>
      <c r="H8" s="23"/>
    </row>
    <row r="9" spans="1:8" x14ac:dyDescent="0.25">
      <c r="A9" s="22" t="s">
        <v>144</v>
      </c>
    </row>
    <row r="10" spans="1:8" ht="75" x14ac:dyDescent="0.25">
      <c r="A10" s="12" t="s">
        <v>129</v>
      </c>
      <c r="B10" s="13" t="s">
        <v>130</v>
      </c>
      <c r="C10" s="14" t="s">
        <v>134</v>
      </c>
      <c r="D10" s="13" t="s">
        <v>125</v>
      </c>
      <c r="F10" s="31" t="s">
        <v>131</v>
      </c>
      <c r="G10" s="31"/>
    </row>
    <row r="11" spans="1:8" x14ac:dyDescent="0.25">
      <c r="A11" s="20" t="s">
        <v>143</v>
      </c>
      <c r="B11" s="16">
        <v>0.4</v>
      </c>
      <c r="C11" s="16">
        <f>B5*B11</f>
        <v>2</v>
      </c>
      <c r="D11" s="19">
        <v>0.4</v>
      </c>
      <c r="F11" s="11">
        <v>1</v>
      </c>
      <c r="G11" s="11" t="s">
        <v>121</v>
      </c>
    </row>
    <row r="12" spans="1:8" x14ac:dyDescent="0.25">
      <c r="A12" s="20" t="str">
        <f>+C4</f>
        <v>Estrato social</v>
      </c>
      <c r="B12" s="16">
        <v>0.15</v>
      </c>
      <c r="C12" s="17">
        <f>C5*B12</f>
        <v>0.44999999999999996</v>
      </c>
      <c r="D12" s="19">
        <v>0.15</v>
      </c>
      <c r="F12" s="11">
        <v>2</v>
      </c>
      <c r="G12" s="11" t="s">
        <v>127</v>
      </c>
    </row>
    <row r="13" spans="1:8" x14ac:dyDescent="0.25">
      <c r="A13" s="20" t="str">
        <f>+D4</f>
        <v>Transporte</v>
      </c>
      <c r="B13" s="16">
        <v>0.1</v>
      </c>
      <c r="C13" s="17">
        <f>B13*D5</f>
        <v>0.4</v>
      </c>
      <c r="D13" s="19">
        <v>0.1</v>
      </c>
      <c r="F13" s="11">
        <v>3</v>
      </c>
      <c r="G13" s="11" t="s">
        <v>122</v>
      </c>
    </row>
    <row r="14" spans="1:8" x14ac:dyDescent="0.25">
      <c r="A14" s="20" t="s">
        <v>136</v>
      </c>
      <c r="B14" s="16">
        <v>0.1</v>
      </c>
      <c r="C14" s="17">
        <f>B14*E6</f>
        <v>0.4</v>
      </c>
      <c r="D14" s="19">
        <v>0.1</v>
      </c>
      <c r="F14" s="11">
        <v>4</v>
      </c>
      <c r="G14" s="11" t="s">
        <v>123</v>
      </c>
    </row>
    <row r="15" spans="1:8" x14ac:dyDescent="0.25">
      <c r="A15" s="20" t="str">
        <f>+F4</f>
        <v>Comunicación</v>
      </c>
      <c r="B15" s="16">
        <v>0.1</v>
      </c>
      <c r="C15" s="16">
        <f>E5*B15</f>
        <v>0.5</v>
      </c>
      <c r="D15" s="19">
        <v>0.1</v>
      </c>
      <c r="F15" s="11">
        <v>5</v>
      </c>
      <c r="G15" s="11" t="s">
        <v>124</v>
      </c>
    </row>
    <row r="16" spans="1:8" x14ac:dyDescent="0.25">
      <c r="A16" s="20" t="str">
        <f>+G4</f>
        <v>Servicios de salud</v>
      </c>
      <c r="B16" s="17">
        <v>0.15</v>
      </c>
      <c r="C16" s="17">
        <f>B16*G5</f>
        <v>0.44999999999999996</v>
      </c>
      <c r="D16" s="19">
        <v>0.15</v>
      </c>
    </row>
    <row r="17" spans="1:5" x14ac:dyDescent="0.25">
      <c r="A17" s="21" t="s">
        <v>146</v>
      </c>
      <c r="B17" s="18">
        <f>SUM(B11:B16)</f>
        <v>1</v>
      </c>
      <c r="C17" s="18">
        <f>SUM(C11:C16)</f>
        <v>4.2</v>
      </c>
      <c r="D17" s="15">
        <f>SUM(D11:D16)</f>
        <v>1</v>
      </c>
    </row>
    <row r="19" spans="1:5" x14ac:dyDescent="0.25">
      <c r="A19" s="29" t="s">
        <v>133</v>
      </c>
      <c r="B19" s="29"/>
      <c r="C19" s="29"/>
      <c r="D19" s="29"/>
      <c r="E19" s="29"/>
    </row>
    <row r="21" spans="1:5" x14ac:dyDescent="0.25">
      <c r="A21" s="26" t="s">
        <v>145</v>
      </c>
    </row>
    <row r="22" spans="1:5" ht="75" x14ac:dyDescent="0.25">
      <c r="A22" s="12" t="s">
        <v>129</v>
      </c>
      <c r="B22" s="13" t="s">
        <v>130</v>
      </c>
      <c r="C22" s="14" t="s">
        <v>135</v>
      </c>
      <c r="D22" s="13" t="s">
        <v>125</v>
      </c>
    </row>
    <row r="23" spans="1:5" x14ac:dyDescent="0.25">
      <c r="A23" s="20" t="s">
        <v>143</v>
      </c>
      <c r="B23" s="16">
        <v>0.4</v>
      </c>
      <c r="C23" s="16">
        <f>B23*B6</f>
        <v>1.2000000000000002</v>
      </c>
      <c r="D23" s="19">
        <v>0.4</v>
      </c>
    </row>
    <row r="24" spans="1:5" x14ac:dyDescent="0.25">
      <c r="A24" s="20" t="s">
        <v>118</v>
      </c>
      <c r="B24" s="16">
        <v>0.15</v>
      </c>
      <c r="C24" s="17">
        <f>B24*C6</f>
        <v>0.44999999999999996</v>
      </c>
      <c r="D24" s="19">
        <v>0.15</v>
      </c>
    </row>
    <row r="25" spans="1:5" x14ac:dyDescent="0.25">
      <c r="A25" s="20" t="s">
        <v>119</v>
      </c>
      <c r="B25" s="16">
        <v>0.1</v>
      </c>
      <c r="C25" s="17">
        <f>B25*D6</f>
        <v>0.2</v>
      </c>
      <c r="D25" s="19">
        <v>0.1</v>
      </c>
    </row>
    <row r="26" spans="1:5" x14ac:dyDescent="0.25">
      <c r="A26" s="20" t="s">
        <v>136</v>
      </c>
      <c r="B26" s="16">
        <v>0.1</v>
      </c>
      <c r="C26" s="17">
        <f>B26*E6</f>
        <v>0.4</v>
      </c>
      <c r="D26" s="19">
        <v>0.1</v>
      </c>
    </row>
    <row r="27" spans="1:5" x14ac:dyDescent="0.25">
      <c r="A27" s="20" t="s">
        <v>128</v>
      </c>
      <c r="B27" s="16">
        <v>0.1</v>
      </c>
      <c r="C27" s="16">
        <f>B27*F6</f>
        <v>0.30000000000000004</v>
      </c>
      <c r="D27" s="19">
        <v>0.1</v>
      </c>
    </row>
    <row r="28" spans="1:5" x14ac:dyDescent="0.25">
      <c r="A28" s="20" t="s">
        <v>120</v>
      </c>
      <c r="B28" s="17">
        <v>0.15</v>
      </c>
      <c r="C28" s="17">
        <f>B28*G6</f>
        <v>0.3</v>
      </c>
      <c r="D28" s="19">
        <v>0.15</v>
      </c>
    </row>
    <row r="29" spans="1:5" x14ac:dyDescent="0.25">
      <c r="A29" s="21" t="s">
        <v>146</v>
      </c>
      <c r="B29" s="18">
        <f>SUM(B23:B28)</f>
        <v>1</v>
      </c>
      <c r="C29" s="18">
        <f>SUM(C23:C28)</f>
        <v>2.8499999999999996</v>
      </c>
      <c r="D29" s="15">
        <f>SUM(D23:D28)</f>
        <v>1</v>
      </c>
    </row>
    <row r="31" spans="1:5" x14ac:dyDescent="0.25">
      <c r="A31" s="38" t="s">
        <v>147</v>
      </c>
    </row>
    <row r="32" spans="1:5" ht="75" x14ac:dyDescent="0.25">
      <c r="A32" s="12" t="s">
        <v>129</v>
      </c>
      <c r="B32" s="13" t="s">
        <v>130</v>
      </c>
      <c r="C32" s="14" t="s">
        <v>137</v>
      </c>
      <c r="D32" s="13" t="s">
        <v>125</v>
      </c>
    </row>
    <row r="33" spans="1:4" x14ac:dyDescent="0.25">
      <c r="A33" s="20" t="s">
        <v>143</v>
      </c>
      <c r="B33" s="16">
        <v>0.4</v>
      </c>
      <c r="C33" s="16">
        <f>B33*B7</f>
        <v>0.8</v>
      </c>
      <c r="D33" s="19">
        <v>0.4</v>
      </c>
    </row>
    <row r="34" spans="1:4" x14ac:dyDescent="0.25">
      <c r="A34" s="20" t="s">
        <v>118</v>
      </c>
      <c r="B34" s="16">
        <v>0.15</v>
      </c>
      <c r="C34" s="17">
        <f>B34*C6</f>
        <v>0.44999999999999996</v>
      </c>
      <c r="D34" s="19">
        <v>0.15</v>
      </c>
    </row>
    <row r="35" spans="1:4" x14ac:dyDescent="0.25">
      <c r="A35" s="20" t="s">
        <v>119</v>
      </c>
      <c r="B35" s="16">
        <v>0.1</v>
      </c>
      <c r="C35" s="17">
        <f>B35*D7</f>
        <v>0.2</v>
      </c>
      <c r="D35" s="19">
        <v>0.1</v>
      </c>
    </row>
    <row r="36" spans="1:4" x14ac:dyDescent="0.25">
      <c r="A36" s="20" t="s">
        <v>136</v>
      </c>
      <c r="B36" s="16">
        <v>0.1</v>
      </c>
      <c r="C36" s="17">
        <f>B36*E7</f>
        <v>0.4</v>
      </c>
      <c r="D36" s="19">
        <v>0.1</v>
      </c>
    </row>
    <row r="37" spans="1:4" x14ac:dyDescent="0.25">
      <c r="A37" s="20" t="s">
        <v>128</v>
      </c>
      <c r="B37" s="16">
        <v>0.1</v>
      </c>
      <c r="C37" s="16">
        <f>B37*F7</f>
        <v>0.30000000000000004</v>
      </c>
      <c r="D37" s="19">
        <v>0.1</v>
      </c>
    </row>
    <row r="38" spans="1:4" x14ac:dyDescent="0.25">
      <c r="A38" s="20" t="s">
        <v>120</v>
      </c>
      <c r="B38" s="17">
        <v>0.15</v>
      </c>
      <c r="C38" s="17">
        <f>B38*G7</f>
        <v>0.44999999999999996</v>
      </c>
      <c r="D38" s="19">
        <v>0.15</v>
      </c>
    </row>
    <row r="39" spans="1:4" x14ac:dyDescent="0.25">
      <c r="A39" s="24" t="s">
        <v>146</v>
      </c>
      <c r="B39" s="18">
        <f>SUM(B33:B38)</f>
        <v>1</v>
      </c>
      <c r="C39" s="18">
        <f>SUM(C33:C38)</f>
        <v>2.6000000000000005</v>
      </c>
      <c r="D39" s="15">
        <f>SUM(D33:D38)</f>
        <v>1</v>
      </c>
    </row>
  </sheetData>
  <mergeCells count="5">
    <mergeCell ref="A3:A4"/>
    <mergeCell ref="B3:H3"/>
    <mergeCell ref="A19:E19"/>
    <mergeCell ref="A1:H1"/>
    <mergeCell ref="F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B1" zoomScale="110" zoomScaleNormal="110" workbookViewId="0">
      <selection activeCell="B7" sqref="B7"/>
    </sheetView>
  </sheetViews>
  <sheetFormatPr baseColWidth="10" defaultRowHeight="15" x14ac:dyDescent="0.25"/>
  <cols>
    <col min="1" max="1" width="20" customWidth="1"/>
    <col min="2" max="2" width="47.7109375" customWidth="1"/>
  </cols>
  <sheetData>
    <row r="1" spans="1:6" x14ac:dyDescent="0.25">
      <c r="A1" s="32" t="s">
        <v>2</v>
      </c>
      <c r="B1" s="32"/>
      <c r="C1" s="32"/>
      <c r="D1" s="32"/>
      <c r="E1" s="32"/>
      <c r="F1" s="32"/>
    </row>
    <row r="3" spans="1:6" ht="15" customHeight="1" x14ac:dyDescent="0.25">
      <c r="A3" s="7" t="s">
        <v>3</v>
      </c>
      <c r="B3" t="s">
        <v>138</v>
      </c>
    </row>
    <row r="4" spans="1:6" ht="12.75" customHeight="1" x14ac:dyDescent="0.25">
      <c r="A4" s="3" t="s">
        <v>4</v>
      </c>
      <c r="B4" t="s">
        <v>139</v>
      </c>
    </row>
    <row r="5" spans="1:6" ht="13.5" customHeight="1" x14ac:dyDescent="0.25">
      <c r="A5" s="3" t="s">
        <v>5</v>
      </c>
      <c r="B5" t="s">
        <v>140</v>
      </c>
    </row>
    <row r="6" spans="1:6" ht="13.5" customHeight="1" x14ac:dyDescent="0.25">
      <c r="A6" s="3" t="s">
        <v>6</v>
      </c>
      <c r="B6" t="s">
        <v>141</v>
      </c>
    </row>
    <row r="7" spans="1:6" ht="45" x14ac:dyDescent="0.25">
      <c r="A7" s="3" t="s">
        <v>7</v>
      </c>
    </row>
    <row r="8" spans="1:6" ht="120" x14ac:dyDescent="0.25">
      <c r="A8" s="3" t="s">
        <v>8</v>
      </c>
      <c r="B8" s="6" t="s">
        <v>25</v>
      </c>
    </row>
    <row r="9" spans="1:6" ht="30" x14ac:dyDescent="0.25">
      <c r="A9" s="3" t="s">
        <v>9</v>
      </c>
    </row>
    <row r="10" spans="1:6" ht="30" x14ac:dyDescent="0.25">
      <c r="A10" s="3" t="s">
        <v>10</v>
      </c>
    </row>
    <row r="11" spans="1:6" x14ac:dyDescent="0.25">
      <c r="A11" s="3" t="s">
        <v>11</v>
      </c>
    </row>
    <row r="12" spans="1:6" x14ac:dyDescent="0.25">
      <c r="A12" s="3" t="s">
        <v>12</v>
      </c>
    </row>
    <row r="13" spans="1:6" ht="30" x14ac:dyDescent="0.25">
      <c r="A13" s="3" t="s">
        <v>13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J1" sqref="J1"/>
    </sheetView>
  </sheetViews>
  <sheetFormatPr baseColWidth="10" defaultRowHeight="15" x14ac:dyDescent="0.25"/>
  <cols>
    <col min="4" max="4" width="15.140625" customWidth="1"/>
  </cols>
  <sheetData>
    <row r="1" spans="1:8" x14ac:dyDescent="0.25">
      <c r="A1" s="33" t="s">
        <v>14</v>
      </c>
      <c r="B1" s="33"/>
      <c r="C1" s="33"/>
      <c r="D1" s="33"/>
      <c r="E1" s="33"/>
      <c r="F1" s="33"/>
    </row>
    <row r="2" spans="1:8" x14ac:dyDescent="0.25">
      <c r="A2" s="32" t="s">
        <v>15</v>
      </c>
      <c r="B2" s="32"/>
      <c r="C2" s="32"/>
      <c r="D2" s="32"/>
      <c r="E2" s="32"/>
      <c r="F2" s="32"/>
    </row>
    <row r="3" spans="1:8" ht="15" customHeight="1" x14ac:dyDescent="0.25">
      <c r="A3" s="35" t="s">
        <v>16</v>
      </c>
      <c r="B3" s="35" t="s">
        <v>17</v>
      </c>
      <c r="C3" s="36" t="s">
        <v>24</v>
      </c>
      <c r="D3" s="36" t="s">
        <v>18</v>
      </c>
      <c r="E3" s="37" t="s">
        <v>19</v>
      </c>
      <c r="F3" s="34" t="s">
        <v>20</v>
      </c>
      <c r="G3" s="34"/>
      <c r="H3" s="34"/>
    </row>
    <row r="4" spans="1:8" ht="31.5" customHeight="1" x14ac:dyDescent="0.25">
      <c r="A4" s="35"/>
      <c r="B4" s="35"/>
      <c r="C4" s="36"/>
      <c r="D4" s="36"/>
      <c r="E4" s="37"/>
      <c r="F4" s="5" t="s">
        <v>21</v>
      </c>
      <c r="G4" s="5" t="s">
        <v>22</v>
      </c>
      <c r="H4" s="5" t="s">
        <v>23</v>
      </c>
    </row>
    <row r="5" spans="1:8" x14ac:dyDescent="0.25">
      <c r="A5">
        <v>6.7</v>
      </c>
      <c r="B5">
        <v>1</v>
      </c>
      <c r="C5">
        <v>120</v>
      </c>
      <c r="D5">
        <v>60</v>
      </c>
      <c r="E5">
        <f>C5+D5</f>
        <v>180</v>
      </c>
      <c r="F5">
        <f>C5/B5</f>
        <v>120</v>
      </c>
      <c r="G5">
        <f>D5/B5</f>
        <v>60</v>
      </c>
      <c r="H5">
        <f>E5/B5</f>
        <v>180</v>
      </c>
    </row>
    <row r="6" spans="1:8" x14ac:dyDescent="0.25">
      <c r="A6">
        <v>13.3</v>
      </c>
      <c r="B6">
        <v>2</v>
      </c>
      <c r="C6">
        <v>120</v>
      </c>
      <c r="D6">
        <v>110</v>
      </c>
      <c r="E6">
        <f>C6+D6</f>
        <v>230</v>
      </c>
      <c r="F6">
        <f t="shared" ref="F6:F11" si="0">C6/B6</f>
        <v>60</v>
      </c>
      <c r="G6">
        <f t="shared" ref="G6:G11" si="1">D6/B6</f>
        <v>55</v>
      </c>
      <c r="H6">
        <f t="shared" ref="H6:H11" si="2">E6/B6</f>
        <v>115</v>
      </c>
    </row>
    <row r="7" spans="1:8" x14ac:dyDescent="0.25">
      <c r="A7">
        <v>20</v>
      </c>
      <c r="B7">
        <v>3</v>
      </c>
      <c r="C7">
        <v>120</v>
      </c>
      <c r="D7">
        <v>150</v>
      </c>
      <c r="E7">
        <f>C7+D7</f>
        <v>270</v>
      </c>
      <c r="F7">
        <f t="shared" si="0"/>
        <v>40</v>
      </c>
      <c r="G7">
        <f t="shared" si="1"/>
        <v>50</v>
      </c>
      <c r="H7">
        <f t="shared" si="2"/>
        <v>90</v>
      </c>
    </row>
    <row r="8" spans="1:8" x14ac:dyDescent="0.25">
      <c r="A8">
        <v>26.7</v>
      </c>
      <c r="B8">
        <v>4</v>
      </c>
      <c r="C8">
        <v>120</v>
      </c>
      <c r="D8">
        <v>200</v>
      </c>
      <c r="E8">
        <f t="shared" ref="E8:E11" si="3">C8+D8</f>
        <v>320</v>
      </c>
      <c r="F8">
        <f t="shared" si="0"/>
        <v>30</v>
      </c>
      <c r="G8">
        <f t="shared" si="1"/>
        <v>50</v>
      </c>
      <c r="H8">
        <f t="shared" si="2"/>
        <v>80</v>
      </c>
    </row>
    <row r="9" spans="1:8" x14ac:dyDescent="0.25">
      <c r="A9">
        <v>33.299999999999997</v>
      </c>
      <c r="B9">
        <v>5</v>
      </c>
      <c r="C9">
        <v>120</v>
      </c>
      <c r="D9">
        <v>250</v>
      </c>
      <c r="E9">
        <f t="shared" si="3"/>
        <v>370</v>
      </c>
      <c r="F9">
        <f t="shared" si="0"/>
        <v>24</v>
      </c>
      <c r="G9">
        <f t="shared" si="1"/>
        <v>50</v>
      </c>
      <c r="H9">
        <f t="shared" si="2"/>
        <v>74</v>
      </c>
    </row>
    <row r="10" spans="1:8" x14ac:dyDescent="0.25">
      <c r="A10">
        <v>40</v>
      </c>
      <c r="B10">
        <v>6</v>
      </c>
      <c r="C10">
        <v>120</v>
      </c>
      <c r="D10">
        <v>300</v>
      </c>
      <c r="E10">
        <f t="shared" si="3"/>
        <v>420</v>
      </c>
      <c r="F10">
        <f t="shared" si="0"/>
        <v>20</v>
      </c>
      <c r="G10">
        <f t="shared" si="1"/>
        <v>50</v>
      </c>
      <c r="H10">
        <f t="shared" si="2"/>
        <v>70</v>
      </c>
    </row>
    <row r="11" spans="1:8" x14ac:dyDescent="0.25">
      <c r="A11">
        <v>46.7</v>
      </c>
      <c r="B11">
        <v>7</v>
      </c>
      <c r="C11">
        <v>120</v>
      </c>
      <c r="D11">
        <v>350</v>
      </c>
      <c r="E11">
        <f t="shared" si="3"/>
        <v>470</v>
      </c>
      <c r="F11" s="4">
        <f t="shared" si="0"/>
        <v>17.142857142857142</v>
      </c>
      <c r="G11">
        <f t="shared" si="1"/>
        <v>50</v>
      </c>
      <c r="H11">
        <f t="shared" si="2"/>
        <v>67.142857142857139</v>
      </c>
    </row>
  </sheetData>
  <mergeCells count="8">
    <mergeCell ref="A1:F1"/>
    <mergeCell ref="A2:F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workbookViewId="0">
      <selection activeCell="A75" sqref="A75:A79"/>
    </sheetView>
  </sheetViews>
  <sheetFormatPr baseColWidth="10" defaultRowHeight="15" x14ac:dyDescent="0.25"/>
  <cols>
    <col min="1" max="1" width="17.5703125" customWidth="1"/>
  </cols>
  <sheetData>
    <row r="1" spans="1:1" x14ac:dyDescent="0.25">
      <c r="A1" t="s">
        <v>26</v>
      </c>
    </row>
    <row r="3" spans="1:1" x14ac:dyDescent="0.25">
      <c r="A3" t="s">
        <v>27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38</v>
      </c>
    </row>
    <row r="18" spans="1:2" x14ac:dyDescent="0.25">
      <c r="A18" t="s">
        <v>39</v>
      </c>
      <c r="B18" t="s">
        <v>40</v>
      </c>
    </row>
    <row r="19" spans="1:2" x14ac:dyDescent="0.25">
      <c r="A19" t="s">
        <v>41</v>
      </c>
    </row>
    <row r="20" spans="1:2" x14ac:dyDescent="0.25">
      <c r="A20" t="s">
        <v>42</v>
      </c>
    </row>
    <row r="22" spans="1:2" x14ac:dyDescent="0.25">
      <c r="A22" t="s">
        <v>43</v>
      </c>
    </row>
    <row r="23" spans="1:2" x14ac:dyDescent="0.25">
      <c r="A23" t="s">
        <v>44</v>
      </c>
    </row>
    <row r="25" spans="1:2" x14ac:dyDescent="0.25">
      <c r="A25" t="s">
        <v>45</v>
      </c>
    </row>
    <row r="27" spans="1:2" x14ac:dyDescent="0.25">
      <c r="A27" s="8" t="s">
        <v>46</v>
      </c>
    </row>
    <row r="29" spans="1:2" x14ac:dyDescent="0.25">
      <c r="A29" t="s">
        <v>47</v>
      </c>
    </row>
    <row r="30" spans="1:2" x14ac:dyDescent="0.25">
      <c r="A30" t="s">
        <v>48</v>
      </c>
    </row>
    <row r="32" spans="1:2" x14ac:dyDescent="0.25">
      <c r="A32" t="s">
        <v>49</v>
      </c>
    </row>
    <row r="34" spans="1:1" x14ac:dyDescent="0.25">
      <c r="A34" t="s">
        <v>50</v>
      </c>
    </row>
    <row r="35" spans="1:1" x14ac:dyDescent="0.25">
      <c r="A35" t="s">
        <v>51</v>
      </c>
    </row>
    <row r="36" spans="1:1" x14ac:dyDescent="0.25">
      <c r="A36" t="s">
        <v>52</v>
      </c>
    </row>
    <row r="37" spans="1:1" x14ac:dyDescent="0.25">
      <c r="A37" t="s">
        <v>53</v>
      </c>
    </row>
    <row r="39" spans="1:1" x14ac:dyDescent="0.25">
      <c r="A39" t="s">
        <v>54</v>
      </c>
    </row>
    <row r="41" spans="1:1" x14ac:dyDescent="0.25">
      <c r="A41" t="s">
        <v>55</v>
      </c>
    </row>
    <row r="42" spans="1:1" x14ac:dyDescent="0.25">
      <c r="A42" t="s">
        <v>56</v>
      </c>
    </row>
    <row r="43" spans="1:1" x14ac:dyDescent="0.25">
      <c r="A43" t="s">
        <v>57</v>
      </c>
    </row>
    <row r="44" spans="1:1" x14ac:dyDescent="0.25">
      <c r="A44" t="s">
        <v>58</v>
      </c>
    </row>
    <row r="46" spans="1:1" x14ac:dyDescent="0.25">
      <c r="A46" t="s">
        <v>59</v>
      </c>
    </row>
    <row r="48" spans="1:1" x14ac:dyDescent="0.25">
      <c r="A48" s="8" t="s">
        <v>60</v>
      </c>
    </row>
    <row r="49" spans="1:1" x14ac:dyDescent="0.25">
      <c r="A49" t="s">
        <v>61</v>
      </c>
    </row>
    <row r="50" spans="1:1" x14ac:dyDescent="0.25">
      <c r="A50" t="s">
        <v>62</v>
      </c>
    </row>
    <row r="51" spans="1:1" x14ac:dyDescent="0.25">
      <c r="A51" t="s">
        <v>63</v>
      </c>
    </row>
    <row r="53" spans="1:1" x14ac:dyDescent="0.25">
      <c r="A53" t="s">
        <v>64</v>
      </c>
    </row>
    <row r="54" spans="1:1" x14ac:dyDescent="0.25">
      <c r="A54" t="s">
        <v>65</v>
      </c>
    </row>
    <row r="55" spans="1:1" x14ac:dyDescent="0.25">
      <c r="A55" t="s">
        <v>66</v>
      </c>
    </row>
    <row r="56" spans="1:1" x14ac:dyDescent="0.25">
      <c r="A56" t="s">
        <v>67</v>
      </c>
    </row>
    <row r="57" spans="1:1" x14ac:dyDescent="0.25">
      <c r="A57" t="s">
        <v>68</v>
      </c>
    </row>
    <row r="59" spans="1:1" x14ac:dyDescent="0.25">
      <c r="A59" t="s">
        <v>69</v>
      </c>
    </row>
    <row r="60" spans="1:1" x14ac:dyDescent="0.25">
      <c r="A60" t="s">
        <v>70</v>
      </c>
    </row>
    <row r="61" spans="1:1" x14ac:dyDescent="0.25">
      <c r="A61" t="s">
        <v>71</v>
      </c>
    </row>
    <row r="62" spans="1:1" x14ac:dyDescent="0.25">
      <c r="A62" t="s">
        <v>72</v>
      </c>
    </row>
    <row r="63" spans="1:1" x14ac:dyDescent="0.25">
      <c r="A63" t="s">
        <v>73</v>
      </c>
    </row>
    <row r="64" spans="1:1" x14ac:dyDescent="0.25">
      <c r="A64" t="s">
        <v>74</v>
      </c>
    </row>
    <row r="66" spans="1:1" x14ac:dyDescent="0.25">
      <c r="A66" s="8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1" spans="1:1" x14ac:dyDescent="0.25">
      <c r="A71" t="s">
        <v>78</v>
      </c>
    </row>
    <row r="72" spans="1:1" x14ac:dyDescent="0.25">
      <c r="A72" t="s">
        <v>79</v>
      </c>
    </row>
    <row r="73" spans="1:1" x14ac:dyDescent="0.25">
      <c r="A73" t="s">
        <v>80</v>
      </c>
    </row>
    <row r="75" spans="1:1" x14ac:dyDescent="0.25">
      <c r="A75" t="s">
        <v>81</v>
      </c>
    </row>
    <row r="76" spans="1:1" x14ac:dyDescent="0.25">
      <c r="A76" t="s">
        <v>82</v>
      </c>
    </row>
    <row r="77" spans="1:1" x14ac:dyDescent="0.25">
      <c r="A77" t="s">
        <v>83</v>
      </c>
    </row>
    <row r="78" spans="1:1" x14ac:dyDescent="0.25">
      <c r="A78" t="s">
        <v>84</v>
      </c>
    </row>
    <row r="79" spans="1:1" x14ac:dyDescent="0.25">
      <c r="A79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4" workbookViewId="0">
      <selection activeCell="C3" sqref="C3"/>
    </sheetView>
  </sheetViews>
  <sheetFormatPr baseColWidth="10" defaultRowHeight="15" x14ac:dyDescent="0.25"/>
  <cols>
    <col min="1" max="1" width="24.42578125" bestFit="1" customWidth="1"/>
  </cols>
  <sheetData>
    <row r="1" spans="1:14" x14ac:dyDescent="0.25">
      <c r="A1" t="s">
        <v>86</v>
      </c>
      <c r="B1">
        <v>250000</v>
      </c>
    </row>
    <row r="2" spans="1:14" x14ac:dyDescent="0.25">
      <c r="A2" t="s">
        <v>87</v>
      </c>
      <c r="B2">
        <v>450000</v>
      </c>
      <c r="H2">
        <v>1000</v>
      </c>
      <c r="I2" t="s">
        <v>142</v>
      </c>
      <c r="K2">
        <v>29</v>
      </c>
      <c r="L2" t="s">
        <v>89</v>
      </c>
    </row>
    <row r="3" spans="1:14" x14ac:dyDescent="0.25">
      <c r="I3" t="s">
        <v>88</v>
      </c>
      <c r="K3">
        <v>17</v>
      </c>
      <c r="L3" t="s">
        <v>89</v>
      </c>
    </row>
    <row r="4" spans="1:14" x14ac:dyDescent="0.25">
      <c r="I4" t="s">
        <v>90</v>
      </c>
      <c r="K4">
        <v>50000</v>
      </c>
      <c r="L4" t="s">
        <v>91</v>
      </c>
    </row>
    <row r="5" spans="1:14" x14ac:dyDescent="0.25">
      <c r="K5">
        <v>1650</v>
      </c>
      <c r="L5" t="s">
        <v>92</v>
      </c>
    </row>
    <row r="7" spans="1:14" x14ac:dyDescent="0.25">
      <c r="L7">
        <f>K2*K5</f>
        <v>47850</v>
      </c>
    </row>
    <row r="8" spans="1:14" x14ac:dyDescent="0.25">
      <c r="L8">
        <f>K3*K5</f>
        <v>28050</v>
      </c>
    </row>
    <row r="9" spans="1:14" x14ac:dyDescent="0.25">
      <c r="L9">
        <f>+K4</f>
        <v>50000</v>
      </c>
    </row>
    <row r="10" spans="1:14" x14ac:dyDescent="0.25">
      <c r="L10">
        <f>L7+L8-L9</f>
        <v>25900</v>
      </c>
    </row>
    <row r="11" spans="1:14" x14ac:dyDescent="0.25">
      <c r="B11">
        <v>600000</v>
      </c>
    </row>
    <row r="12" spans="1:14" x14ac:dyDescent="0.25">
      <c r="B12">
        <v>100000</v>
      </c>
    </row>
    <row r="13" spans="1:14" x14ac:dyDescent="0.25">
      <c r="B13">
        <f>B11+B12</f>
        <v>700000</v>
      </c>
    </row>
    <row r="15" spans="1:14" x14ac:dyDescent="0.25">
      <c r="G15">
        <v>700</v>
      </c>
      <c r="H15" t="s">
        <v>93</v>
      </c>
      <c r="K15" t="s">
        <v>96</v>
      </c>
      <c r="L15">
        <v>27</v>
      </c>
      <c r="N15">
        <f>G15*L15</f>
        <v>18900</v>
      </c>
    </row>
    <row r="16" spans="1:14" x14ac:dyDescent="0.25">
      <c r="G16">
        <f>G15*5%</f>
        <v>35</v>
      </c>
      <c r="H16" t="s">
        <v>95</v>
      </c>
      <c r="K16" t="s">
        <v>97</v>
      </c>
      <c r="L16">
        <v>16</v>
      </c>
      <c r="N16">
        <f>L16*G15</f>
        <v>11200</v>
      </c>
    </row>
    <row r="17" spans="7:14" x14ac:dyDescent="0.25">
      <c r="G17">
        <f>G15*10%</f>
        <v>70</v>
      </c>
      <c r="H17" t="s">
        <v>94</v>
      </c>
      <c r="N17">
        <f>+I19</f>
        <v>5500</v>
      </c>
    </row>
    <row r="18" spans="7:14" x14ac:dyDescent="0.25">
      <c r="G18">
        <f>+G16+G17</f>
        <v>105</v>
      </c>
      <c r="N18">
        <f>+N15+N16-N17</f>
        <v>24600</v>
      </c>
    </row>
    <row r="19" spans="7:14" x14ac:dyDescent="0.25">
      <c r="H19" t="s">
        <v>98</v>
      </c>
      <c r="I19">
        <v>5500</v>
      </c>
      <c r="J19" t="s">
        <v>99</v>
      </c>
      <c r="K19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G18" sqref="G18"/>
    </sheetView>
  </sheetViews>
  <sheetFormatPr baseColWidth="10" defaultRowHeight="15" x14ac:dyDescent="0.25"/>
  <cols>
    <col min="1" max="1" width="16.42578125" customWidth="1"/>
    <col min="2" max="2" width="14.140625" bestFit="1" customWidth="1"/>
    <col min="4" max="4" width="14.140625" bestFit="1" customWidth="1"/>
    <col min="6" max="6" width="15.5703125" customWidth="1"/>
    <col min="8" max="8" width="13.85546875" bestFit="1" customWidth="1"/>
  </cols>
  <sheetData>
    <row r="1" spans="1:8" x14ac:dyDescent="0.25">
      <c r="A1" t="s">
        <v>103</v>
      </c>
      <c r="B1">
        <v>10000000</v>
      </c>
      <c r="G1" s="32" t="s">
        <v>111</v>
      </c>
      <c r="H1" s="32"/>
    </row>
    <row r="2" spans="1:8" x14ac:dyDescent="0.25">
      <c r="A2" t="s">
        <v>104</v>
      </c>
      <c r="B2">
        <v>220</v>
      </c>
      <c r="G2" t="s">
        <v>101</v>
      </c>
      <c r="H2" t="s">
        <v>102</v>
      </c>
    </row>
    <row r="3" spans="1:8" x14ac:dyDescent="0.25">
      <c r="A3" t="s">
        <v>105</v>
      </c>
      <c r="B3">
        <v>150</v>
      </c>
      <c r="F3" t="s">
        <v>112</v>
      </c>
      <c r="G3">
        <v>29</v>
      </c>
      <c r="H3">
        <v>27</v>
      </c>
    </row>
    <row r="4" spans="1:8" x14ac:dyDescent="0.25">
      <c r="A4" t="s">
        <v>106</v>
      </c>
      <c r="B4">
        <v>50</v>
      </c>
      <c r="D4">
        <f>B4*5500</f>
        <v>275000</v>
      </c>
      <c r="F4" t="s">
        <v>113</v>
      </c>
      <c r="G4">
        <v>17</v>
      </c>
      <c r="H4">
        <v>16</v>
      </c>
    </row>
    <row r="5" spans="1:8" x14ac:dyDescent="0.25">
      <c r="A5" t="s">
        <v>107</v>
      </c>
      <c r="B5">
        <v>10000</v>
      </c>
      <c r="C5" t="s">
        <v>108</v>
      </c>
      <c r="D5" s="9">
        <f>D4*12</f>
        <v>3300000</v>
      </c>
    </row>
    <row r="6" spans="1:8" x14ac:dyDescent="0.25">
      <c r="A6" t="s">
        <v>109</v>
      </c>
      <c r="B6">
        <v>1500000</v>
      </c>
      <c r="G6">
        <f>G3*B3</f>
        <v>4350</v>
      </c>
      <c r="H6">
        <f>H3*B3</f>
        <v>4050</v>
      </c>
    </row>
    <row r="7" spans="1:8" x14ac:dyDescent="0.25">
      <c r="G7">
        <f>G4*B4</f>
        <v>850</v>
      </c>
      <c r="H7">
        <f>H4*B4</f>
        <v>800</v>
      </c>
    </row>
    <row r="8" spans="1:8" x14ac:dyDescent="0.25">
      <c r="G8">
        <f>SUM(G6:G7)</f>
        <v>5200</v>
      </c>
      <c r="H8">
        <f>SUM(H6:H7)</f>
        <v>4850</v>
      </c>
    </row>
    <row r="10" spans="1:8" x14ac:dyDescent="0.25">
      <c r="A10" t="s">
        <v>110</v>
      </c>
      <c r="B10">
        <f>+B1+B6</f>
        <v>11500000</v>
      </c>
      <c r="D10">
        <f>+B10</f>
        <v>11500000</v>
      </c>
    </row>
    <row r="11" spans="1:8" x14ac:dyDescent="0.25">
      <c r="A11" t="s">
        <v>111</v>
      </c>
      <c r="B11">
        <f>+G8</f>
        <v>5200</v>
      </c>
      <c r="D11">
        <f>+H8</f>
        <v>4850</v>
      </c>
    </row>
    <row r="12" spans="1:8" x14ac:dyDescent="0.25">
      <c r="B12" s="9">
        <f>SUM(B10:B11)</f>
        <v>11505200</v>
      </c>
      <c r="C12" s="9"/>
      <c r="D12" s="9">
        <f t="shared" ref="D12" si="0">SUM(D10:D11)</f>
        <v>11504850</v>
      </c>
    </row>
    <row r="13" spans="1:8" x14ac:dyDescent="0.25">
      <c r="G13">
        <v>250000</v>
      </c>
      <c r="H13" s="9">
        <v>100000</v>
      </c>
    </row>
    <row r="14" spans="1:8" x14ac:dyDescent="0.25">
      <c r="G14">
        <v>450000</v>
      </c>
      <c r="H14" s="9">
        <v>600000</v>
      </c>
    </row>
    <row r="15" spans="1:8" x14ac:dyDescent="0.25">
      <c r="G15">
        <f>SUM(G13:G14)</f>
        <v>700000</v>
      </c>
      <c r="H15" s="9">
        <f>SUM(H13:H14)</f>
        <v>700000</v>
      </c>
    </row>
    <row r="16" spans="1:8" x14ac:dyDescent="0.25">
      <c r="G16">
        <v>-50000</v>
      </c>
      <c r="H16" s="9">
        <f>+D5</f>
        <v>3300000</v>
      </c>
    </row>
    <row r="17" spans="7:8" x14ac:dyDescent="0.25">
      <c r="G17">
        <f>+G15+G16</f>
        <v>650000</v>
      </c>
      <c r="H17" s="10">
        <f>+H15-H16</f>
        <v>-2600000</v>
      </c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MATRIZ</vt:lpstr>
      <vt:lpstr>FACTORES</vt:lpstr>
      <vt:lpstr>TAMAÑO ÓPTIMO</vt:lpstr>
      <vt:lpstr>FACTORES DETERMINANTES DE ÉOLIC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Leonardo Carranza Martinez</dc:creator>
  <cp:lastModifiedBy>Javier Leonardo Carranza Martinez</cp:lastModifiedBy>
  <dcterms:created xsi:type="dcterms:W3CDTF">2013-06-02T20:09:27Z</dcterms:created>
  <dcterms:modified xsi:type="dcterms:W3CDTF">2014-06-24T16:45:57Z</dcterms:modified>
</cp:coreProperties>
</file>